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_Config" sheetId="1" state="visible" r:id="rId1"/>
    <sheet xmlns:r="http://schemas.openxmlformats.org/officeDocument/2006/relationships" name="i_Resource" sheetId="2" state="visible" r:id="rId2"/>
    <sheet xmlns:r="http://schemas.openxmlformats.org/officeDocument/2006/relationships" name="i_MiningPlan" sheetId="3" state="visible" r:id="rId3"/>
    <sheet xmlns:r="http://schemas.openxmlformats.org/officeDocument/2006/relationships" name="i_CapEx" sheetId="4" state="visible" r:id="rId4"/>
    <sheet xmlns:r="http://schemas.openxmlformats.org/officeDocument/2006/relationships" name="i_OpEx" sheetId="5" state="visible" r:id="rId5"/>
    <sheet xmlns:r="http://schemas.openxmlformats.org/officeDocument/2006/relationships" name="i_Pricing" sheetId="6" state="visible" r:id="rId6"/>
    <sheet xmlns:r="http://schemas.openxmlformats.org/officeDocument/2006/relationships" name="i_Financing" sheetId="7" state="visible" r:id="rId7"/>
    <sheet xmlns:r="http://schemas.openxmlformats.org/officeDocument/2006/relationships" name="i_Tax" sheetId="8" state="visible" r:id="rId8"/>
    <sheet xmlns:r="http://schemas.openxmlformats.org/officeDocument/2006/relationships" name="c_Production" sheetId="9" state="visible" r:id="rId9"/>
    <sheet xmlns:r="http://schemas.openxmlformats.org/officeDocument/2006/relationships" name="c_Revenue" sheetId="10" state="visible" r:id="rId10"/>
    <sheet xmlns:r="http://schemas.openxmlformats.org/officeDocument/2006/relationships" name="c_Costs" sheetId="11" state="visible" r:id="rId11"/>
    <sheet xmlns:r="http://schemas.openxmlformats.org/officeDocument/2006/relationships" name="c_DebtSched" sheetId="12" state="visible" r:id="rId12"/>
    <sheet xmlns:r="http://schemas.openxmlformats.org/officeDocument/2006/relationships" name="c_Depr" sheetId="13" state="visible" r:id="rId13"/>
    <sheet xmlns:r="http://schemas.openxmlformats.org/officeDocument/2006/relationships" name="c_Tax" sheetId="14" state="visible" r:id="rId14"/>
    <sheet xmlns:r="http://schemas.openxmlformats.org/officeDocument/2006/relationships" name="o_CashFlow" sheetId="15" state="visible" r:id="rId15"/>
    <sheet xmlns:r="http://schemas.openxmlformats.org/officeDocument/2006/relationships" name="o_IncomeStmt" sheetId="16" state="visible" r:id="rId16"/>
    <sheet xmlns:r="http://schemas.openxmlformats.org/officeDocument/2006/relationships" name="o_BalSheet" sheetId="17" state="visible" r:id="rId17"/>
    <sheet xmlns:r="http://schemas.openxmlformats.org/officeDocument/2006/relationships" name="o_Summary" sheetId="18" state="visible" r:id="rId18"/>
    <sheet xmlns:r="http://schemas.openxmlformats.org/officeDocument/2006/relationships" name="o_Dashboard" sheetId="19" state="visible" r:id="rId19"/>
    <sheet xmlns:r="http://schemas.openxmlformats.org/officeDocument/2006/relationships" name="sysCheck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12">
    <numFmt numFmtId="164" formatCode="#,##0;(#,##0);&quot;-&quot;"/>
    <numFmt numFmtId="165" formatCode="0.0%;(0.0%);&quot;-&quot;"/>
    <numFmt numFmtId="166" formatCode="#,##0.0;(#,##0.0);&quot;-&quot;"/>
    <numFmt numFmtId="167" formatCode="0.00%;(0.00%);&quot;-&quot;"/>
    <numFmt numFmtId="168" formatCode="#,##0.00;(#,##0.00);&quot;-&quot;"/>
    <numFmt numFmtId="169" formatCode="MMM-YY"/>
    <numFmt numFmtId="170" formatCode="0.000%"/>
    <numFmt numFmtId="171" formatCode="0.0000%"/>
    <numFmt numFmtId="172" formatCode="0.0000"/>
    <numFmt numFmtId="173" formatCode="0.00x"/>
    <numFmt numFmtId="174" formatCode="yyyy-mm-dd"/>
    <numFmt numFmtId="175" formatCode="#,##0.0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b val="1"/>
      <color rgb="00000000"/>
      <sz val="10"/>
    </font>
    <font>
      <name val="Arial"/>
      <color rgb="00000000"/>
      <sz val="10"/>
    </font>
    <font>
      <name val="Arial"/>
      <color rgb="000000FF"/>
      <sz val="10"/>
    </font>
    <font>
      <name val="Arial"/>
      <color rgb="00008000"/>
      <sz val="10"/>
    </font>
    <font>
      <name val="Arial"/>
      <b val="1"/>
      <color rgb="00FFFFFF"/>
      <sz val="9"/>
    </font>
    <font>
      <name val="Arial"/>
      <b val="1"/>
      <color rgb="00000000"/>
      <sz val="9"/>
    </font>
    <font>
      <name val="Arial"/>
      <color rgb="00000000"/>
      <sz val="9"/>
    </font>
    <font>
      <name val="Arial"/>
      <color rgb="000000FF"/>
      <sz val="9"/>
    </font>
    <font>
      <name val="Arial"/>
      <color rgb="00008000"/>
      <sz val="9"/>
    </font>
    <font>
      <name val="Arial"/>
      <b val="1"/>
      <color rgb="00008000"/>
      <sz val="9"/>
    </font>
    <font>
      <name val="Arial"/>
      <b val="1"/>
      <color rgb="00FF0000"/>
      <sz val="11"/>
    </font>
  </fonts>
  <fills count="12">
    <fill>
      <patternFill/>
    </fill>
    <fill>
      <patternFill patternType="gray125"/>
    </fill>
    <fill>
      <patternFill patternType="solid">
        <fgColor rgb="001F4E3D"/>
      </patternFill>
    </fill>
    <fill>
      <patternFill patternType="solid">
        <fgColor rgb="00D9E2F3"/>
      </patternFill>
    </fill>
    <fill>
      <patternFill patternType="solid">
        <fgColor rgb="00DCE6F1"/>
      </patternFill>
    </fill>
    <fill>
      <patternFill patternType="solid">
        <fgColor rgb="00FFFF00"/>
      </patternFill>
    </fill>
    <fill>
      <patternFill patternType="solid">
        <fgColor rgb="00E8D0A9"/>
      </patternFill>
    </fill>
    <fill>
      <patternFill patternType="solid">
        <fgColor rgb="00B7D7E8"/>
      </patternFill>
    </fill>
    <fill>
      <patternFill patternType="solid">
        <fgColor rgb="00AED581"/>
      </patternFill>
    </fill>
    <fill>
      <patternFill patternType="solid">
        <fgColor rgb="0081C784"/>
      </patternFill>
    </fill>
    <fill>
      <patternFill patternType="solid">
        <fgColor rgb="00FFB74D"/>
      </patternFill>
    </fill>
    <fill>
      <patternFill patternType="solid">
        <fgColor rgb="00EF9A9A"/>
      </patternFill>
    </fill>
  </fills>
  <borders count="3">
    <border>
      <left/>
      <right/>
      <top/>
      <bottom/>
      <diagonal/>
    </border>
    <border>
      <bottom style="thin"/>
    </border>
    <border>
      <bottom style="double"/>
    </border>
  </borders>
  <cellStyleXfs count="1">
    <xf numFmtId="0" fontId="0" fillId="0" borderId="0"/>
  </cellStyleXfs>
  <cellXfs count="74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0" fontId="3" fillId="0" borderId="0" pivotButton="0" quotePrefix="0" xfId="0"/>
    <xf numFmtId="0" fontId="4" fillId="4" borderId="0" pivotButton="0" quotePrefix="0" xfId="0"/>
    <xf numFmtId="0" fontId="4" fillId="5" borderId="0" pivotButton="0" quotePrefix="0" xfId="0"/>
    <xf numFmtId="0" fontId="2" fillId="0" borderId="0" pivotButton="0" quotePrefix="0" xfId="0"/>
    <xf numFmtId="164" fontId="2" fillId="0" borderId="0" pivotButton="0" quotePrefix="0" xfId="0"/>
    <xf numFmtId="164" fontId="4" fillId="4" borderId="0" pivotButton="0" quotePrefix="0" xfId="0"/>
    <xf numFmtId="164" fontId="3" fillId="0" borderId="0" pivotButton="0" quotePrefix="0" xfId="0"/>
    <xf numFmtId="165" fontId="4" fillId="4" borderId="0" pivotButton="0" quotePrefix="0" xfId="0"/>
    <xf numFmtId="166" fontId="4" fillId="4" borderId="0" pivotButton="0" quotePrefix="0" xfId="0"/>
    <xf numFmtId="167" fontId="3" fillId="0" borderId="0" pivotButton="0" quotePrefix="0" xfId="0"/>
    <xf numFmtId="168" fontId="4" fillId="4" borderId="0" pivotButton="0" quotePrefix="0" xfId="0"/>
    <xf numFmtId="0" fontId="2" fillId="0" borderId="1" pivotButton="0" quotePrefix="0" xfId="0"/>
    <xf numFmtId="167" fontId="4" fillId="4" borderId="0" pivotButton="0" quotePrefix="0" xfId="0"/>
    <xf numFmtId="166" fontId="3" fillId="0" borderId="0" pivotButton="0" quotePrefix="0" xfId="0"/>
    <xf numFmtId="0" fontId="2" fillId="0" borderId="2" pivotButton="0" quotePrefix="0" xfId="0"/>
    <xf numFmtId="164" fontId="2" fillId="0" borderId="2" pivotButton="0" quotePrefix="0" xfId="0"/>
    <xf numFmtId="167" fontId="2" fillId="0" borderId="2" pivotButton="0" quotePrefix="0" xfId="0"/>
    <xf numFmtId="166" fontId="2" fillId="0" borderId="2" pivotButton="0" quotePrefix="0" xfId="0"/>
    <xf numFmtId="166" fontId="5" fillId="0" borderId="0" pivotButton="0" quotePrefix="0" xfId="0"/>
    <xf numFmtId="167" fontId="5" fillId="0" borderId="0" pivotButton="0" quotePrefix="0" xfId="0"/>
    <xf numFmtId="0" fontId="6" fillId="2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0" pivotButton="0" quotePrefix="0" xfId="0"/>
    <xf numFmtId="169" fontId="8" fillId="0" borderId="0" pivotButton="0" quotePrefix="0" xfId="0"/>
    <xf numFmtId="0" fontId="8" fillId="6" borderId="0" pivotButton="0" quotePrefix="0" xfId="0"/>
    <xf numFmtId="0" fontId="8" fillId="7" borderId="0" pivotButton="0" quotePrefix="0" xfId="0"/>
    <xf numFmtId="0" fontId="8" fillId="8" borderId="0" pivotButton="0" quotePrefix="0" xfId="0"/>
    <xf numFmtId="0" fontId="8" fillId="9" borderId="0" pivotButton="0" quotePrefix="0" xfId="0"/>
    <xf numFmtId="0" fontId="8" fillId="10" borderId="0" pivotButton="0" quotePrefix="0" xfId="0"/>
    <xf numFmtId="0" fontId="8" fillId="11" borderId="0" pivotButton="0" quotePrefix="0" xfId="0"/>
    <xf numFmtId="0" fontId="7" fillId="3" borderId="0" pivotButton="0" quotePrefix="0" xfId="0"/>
    <xf numFmtId="164" fontId="7" fillId="0" borderId="0" pivotButton="0" quotePrefix="0" xfId="0"/>
    <xf numFmtId="164" fontId="9" fillId="4" borderId="0" pivotButton="0" quotePrefix="0" xfId="0"/>
    <xf numFmtId="164" fontId="10" fillId="0" borderId="0" pivotButton="0" quotePrefix="0" xfId="0"/>
    <xf numFmtId="164" fontId="8" fillId="0" borderId="1" pivotButton="0" quotePrefix="0" xfId="0"/>
    <xf numFmtId="170" fontId="9" fillId="4" borderId="0" pivotButton="0" quotePrefix="0" xfId="0"/>
    <xf numFmtId="166" fontId="8" fillId="0" borderId="0" pivotButton="0" quotePrefix="0" xfId="0"/>
    <xf numFmtId="165" fontId="9" fillId="4" borderId="0" pivotButton="0" quotePrefix="0" xfId="0"/>
    <xf numFmtId="166" fontId="10" fillId="0" borderId="1" pivotButton="0" quotePrefix="0" xfId="0"/>
    <xf numFmtId="166" fontId="10" fillId="0" borderId="0" pivotButton="0" quotePrefix="0" xfId="0"/>
    <xf numFmtId="166" fontId="7" fillId="0" borderId="2" pivotButton="0" quotePrefix="0" xfId="0"/>
    <xf numFmtId="165" fontId="8" fillId="0" borderId="0" pivotButton="0" quotePrefix="0" xfId="0"/>
    <xf numFmtId="2" fontId="10" fillId="0" borderId="0" pivotButton="0" quotePrefix="0" xfId="0"/>
    <xf numFmtId="164" fontId="8" fillId="0" borderId="0" pivotButton="0" quotePrefix="0" xfId="0"/>
    <xf numFmtId="164" fontId="7" fillId="0" borderId="1" pivotButton="0" quotePrefix="0" xfId="0"/>
    <xf numFmtId="164" fontId="7" fillId="0" borderId="2" pivotButton="0" quotePrefix="0" xfId="0"/>
    <xf numFmtId="168" fontId="8" fillId="0" borderId="0" pivotButton="0" quotePrefix="0" xfId="0"/>
    <xf numFmtId="169" fontId="8" fillId="0" borderId="0" pivotButton="0" quotePrefix="0" xfId="0"/>
    <xf numFmtId="170" fontId="9" fillId="4" borderId="0" pivotButton="0" quotePrefix="0" xfId="0"/>
    <xf numFmtId="0" fontId="9" fillId="5" borderId="0" pivotButton="0" quotePrefix="0" xfId="0"/>
    <xf numFmtId="0" fontId="9" fillId="4" borderId="0" pivotButton="0" quotePrefix="0" xfId="0"/>
    <xf numFmtId="164" fontId="9" fillId="5" borderId="0" pivotButton="0" quotePrefix="0" xfId="0"/>
    <xf numFmtId="165" fontId="9" fillId="5" borderId="0" pivotButton="0" quotePrefix="0" xfId="0"/>
    <xf numFmtId="165" fontId="10" fillId="0" borderId="0" pivotButton="0" quotePrefix="0" xfId="0"/>
    <xf numFmtId="171" fontId="8" fillId="0" borderId="0" pivotButton="0" quotePrefix="0" xfId="0"/>
    <xf numFmtId="172" fontId="8" fillId="0" borderId="0" pivotButton="0" quotePrefix="0" xfId="0"/>
    <xf numFmtId="164" fontId="11" fillId="0" borderId="0" pivotButton="0" quotePrefix="0" xfId="0"/>
    <xf numFmtId="173" fontId="7" fillId="0" borderId="0" pivotButton="0" quotePrefix="0" xfId="0"/>
    <xf numFmtId="175" fontId="10" fillId="0" borderId="0" pivotButton="0" quotePrefix="0" xfId="0"/>
    <xf numFmtId="170" fontId="10" fillId="0" borderId="0" pivotButton="0" quotePrefix="0" xfId="0"/>
    <xf numFmtId="0" fontId="12" fillId="0" borderId="0" pivotButton="0" quotePrefix="0" xfId="0"/>
    <xf numFmtId="171" fontId="8" fillId="0" borderId="0" pivotButton="0" quotePrefix="0" xfId="0"/>
    <xf numFmtId="172" fontId="8" fillId="0" borderId="0" pivotButton="0" quotePrefix="0" xfId="0"/>
    <xf numFmtId="173" fontId="7" fillId="0" borderId="0" pivotButton="0" quotePrefix="0" xfId="0"/>
    <xf numFmtId="0" fontId="10" fillId="0" borderId="0" pivotButton="0" quotePrefix="0" xfId="0"/>
    <xf numFmtId="165" fontId="11" fillId="0" borderId="0" pivotButton="0" quotePrefix="0" xfId="0"/>
    <xf numFmtId="173" fontId="11" fillId="0" borderId="0" pivotButton="0" quotePrefix="0" xfId="0"/>
    <xf numFmtId="3" fontId="10" fillId="0" borderId="0" pivotButton="0" quotePrefix="0" xfId="0"/>
    <xf numFmtId="10" fontId="10" fillId="0" borderId="0" pivotButton="0" quotePrefix="0" xfId="0"/>
    <xf numFmtId="0" fontId="7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00FF"/>
    <outlinePr summaryBelow="1" summaryRight="1"/>
    <pageSetUpPr/>
  </sheetPr>
  <dimension ref="A1:E51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8" customWidth="1" min="3" max="3"/>
    <col width="18" customWidth="1" min="4" max="4"/>
    <col width="25" customWidth="1" min="5" max="5"/>
  </cols>
  <sheetData>
    <row r="1">
      <c r="A1" s="1" t="inlineStr">
        <is>
          <t>PROJECT CONFIGURATION</t>
        </is>
      </c>
      <c r="B1" s="1" t="n"/>
      <c r="C1" s="1" t="n"/>
      <c r="D1" s="1" t="n"/>
      <c r="E1" s="1" t="n"/>
    </row>
    <row r="3">
      <c r="A3" s="2" t="inlineStr">
        <is>
          <t>Project Identity</t>
        </is>
      </c>
      <c r="B3" s="2" t="n"/>
      <c r="C3" s="2" t="n"/>
      <c r="D3" s="2" t="n"/>
      <c r="E3" s="2" t="n"/>
    </row>
    <row r="4">
      <c r="A4" s="3" t="inlineStr">
        <is>
          <t>Project Name</t>
        </is>
      </c>
      <c r="B4" s="4" t="inlineStr">
        <is>
          <t>Cerro Verde Copper Project</t>
        </is>
      </c>
    </row>
    <row r="5">
      <c r="A5" s="3" t="inlineStr">
        <is>
          <t>Project Owner</t>
        </is>
      </c>
      <c r="B5" s="4" t="inlineStr">
        <is>
          <t>ABC Mining Ltd</t>
        </is>
      </c>
    </row>
    <row r="6">
      <c r="A6" s="3" t="inlineStr">
        <is>
          <t>Country</t>
        </is>
      </c>
      <c r="B6" s="4" t="inlineStr">
        <is>
          <t>Chile</t>
        </is>
      </c>
    </row>
    <row r="7">
      <c r="A7" s="3" t="inlineStr">
        <is>
          <t>Region / Province</t>
        </is>
      </c>
      <c r="B7" s="4" t="inlineStr">
        <is>
          <t>Atacama</t>
        </is>
      </c>
    </row>
    <row r="8">
      <c r="A8" s="3" t="inlineStr">
        <is>
          <t>Model Date</t>
        </is>
      </c>
      <c r="B8" s="4" t="inlineStr">
        <is>
          <t>2026-01-01</t>
        </is>
      </c>
    </row>
    <row r="9">
      <c r="A9" s="3" t="inlineStr">
        <is>
          <t>Model Currency</t>
        </is>
      </c>
      <c r="B9" s="4" t="inlineStr">
        <is>
          <t>USD</t>
        </is>
      </c>
    </row>
    <row r="11">
      <c r="A11" s="2" t="inlineStr">
        <is>
          <t>Commodity Selection</t>
        </is>
      </c>
      <c r="B11" s="2" t="n"/>
      <c r="C11" s="2" t="n"/>
      <c r="D11" s="2" t="n"/>
      <c r="E11" s="2" t="n"/>
    </row>
    <row r="12">
      <c r="A12" s="3" t="inlineStr">
        <is>
          <t>Primary Commodity</t>
        </is>
      </c>
      <c r="B12" s="5" t="inlineStr">
        <is>
          <t>Copper</t>
        </is>
      </c>
    </row>
    <row r="13">
      <c r="A13" s="3" t="inlineStr">
        <is>
          <t>Commodity Symbol</t>
        </is>
      </c>
      <c r="B13" s="4" t="inlineStr">
        <is>
          <t>Cu</t>
        </is>
      </c>
    </row>
    <row r="14">
      <c r="A14" s="3" t="inlineStr">
        <is>
          <t>Commodity Unit</t>
        </is>
      </c>
      <c r="B14" s="4" t="inlineStr">
        <is>
          <t>tonnes</t>
        </is>
      </c>
    </row>
    <row r="15">
      <c r="A15" s="3" t="inlineStr">
        <is>
          <t>Price Unit</t>
        </is>
      </c>
      <c r="B15" s="4" t="inlineStr">
        <is>
          <t>$/tonne</t>
        </is>
      </c>
    </row>
    <row r="16">
      <c r="A16" s="3" t="inlineStr">
        <is>
          <t>By-product Commodity</t>
        </is>
      </c>
      <c r="B16" s="4" t="inlineStr">
        <is>
          <t>Gold</t>
        </is>
      </c>
    </row>
    <row r="17">
      <c r="A17" s="3" t="inlineStr">
        <is>
          <t>By-product Unit</t>
        </is>
      </c>
      <c r="B17" s="4" t="inlineStr">
        <is>
          <t>oz</t>
        </is>
      </c>
    </row>
    <row r="19">
      <c r="A19" s="2" t="inlineStr">
        <is>
          <t>Mining Method</t>
        </is>
      </c>
      <c r="B19" s="2" t="n"/>
      <c r="C19" s="2" t="n"/>
      <c r="D19" s="2" t="n"/>
      <c r="E19" s="2" t="n"/>
    </row>
    <row r="20">
      <c r="A20" s="3" t="inlineStr">
        <is>
          <t>Mining Method</t>
        </is>
      </c>
      <c r="B20" s="5" t="inlineStr">
        <is>
          <t>Open Pit</t>
        </is>
      </c>
    </row>
    <row r="21">
      <c r="A21" s="3" t="inlineStr">
        <is>
          <t>Processing Method</t>
        </is>
      </c>
      <c r="B21" s="5" t="inlineStr">
        <is>
          <t>Flotation + SX-EW</t>
        </is>
      </c>
    </row>
    <row r="23">
      <c r="A23" s="2" t="inlineStr">
        <is>
          <t>Project Timeline</t>
        </is>
      </c>
      <c r="B23" s="2" t="n"/>
      <c r="C23" s="2" t="inlineStr">
        <is>
          <t>Months</t>
        </is>
      </c>
      <c r="D23" s="2" t="inlineStr">
        <is>
          <t>Start Month</t>
        </is>
      </c>
      <c r="E23" s="2" t="inlineStr">
        <is>
          <t>End Month</t>
        </is>
      </c>
    </row>
    <row r="24">
      <c r="A24" s="3" t="inlineStr">
        <is>
          <t>Pre-Development / Permitting</t>
        </is>
      </c>
      <c r="B24" s="4" t="inlineStr">
        <is>
          <t>Phase 1</t>
        </is>
      </c>
      <c r="C24" s="4" t="n">
        <v>12</v>
      </c>
      <c r="D24" s="4" t="n">
        <v>1</v>
      </c>
      <c r="E24" s="4" t="n">
        <v>12</v>
      </c>
    </row>
    <row r="25">
      <c r="A25" s="3" t="inlineStr">
        <is>
          <t>Development / Construction</t>
        </is>
      </c>
      <c r="B25" s="4" t="inlineStr">
        <is>
          <t>Phase 2</t>
        </is>
      </c>
      <c r="C25" s="4" t="n">
        <v>30</v>
      </c>
      <c r="D25" s="4" t="n">
        <v>13</v>
      </c>
      <c r="E25" s="4" t="n">
        <v>42</v>
      </c>
    </row>
    <row r="26">
      <c r="A26" s="3" t="inlineStr">
        <is>
          <t>Ramp-Up</t>
        </is>
      </c>
      <c r="B26" s="4" t="inlineStr">
        <is>
          <t>Phase 3</t>
        </is>
      </c>
      <c r="C26" s="4" t="n">
        <v>12</v>
      </c>
      <c r="D26" s="4" t="n">
        <v>43</v>
      </c>
      <c r="E26" s="4" t="n">
        <v>54</v>
      </c>
    </row>
    <row r="27">
      <c r="A27" s="3" t="inlineStr">
        <is>
          <t>Steady-State Production</t>
        </is>
      </c>
      <c r="B27" s="4" t="inlineStr">
        <is>
          <t>Phase 4</t>
        </is>
      </c>
      <c r="C27" s="4" t="n">
        <v>108</v>
      </c>
      <c r="D27" s="4" t="n">
        <v>55</v>
      </c>
      <c r="E27" s="4" t="n">
        <v>162</v>
      </c>
    </row>
    <row r="28">
      <c r="A28" s="3" t="inlineStr">
        <is>
          <t>Decline / Wind-Down</t>
        </is>
      </c>
      <c r="B28" s="4" t="inlineStr">
        <is>
          <t>Phase 5</t>
        </is>
      </c>
      <c r="C28" s="4" t="n">
        <v>6</v>
      </c>
      <c r="D28" s="4" t="n">
        <v>163</v>
      </c>
      <c r="E28" s="4" t="n">
        <v>168</v>
      </c>
    </row>
    <row r="29">
      <c r="A29" s="3" t="inlineStr">
        <is>
          <t>Closure &amp; Rehabilitation</t>
        </is>
      </c>
      <c r="B29" s="4" t="inlineStr">
        <is>
          <t>Phase 6</t>
        </is>
      </c>
      <c r="C29" s="4" t="n">
        <v>12</v>
      </c>
      <c r="D29" s="4" t="n">
        <v>169</v>
      </c>
      <c r="E29" s="4" t="n">
        <v>180</v>
      </c>
    </row>
    <row r="30">
      <c r="A30" s="6" t="inlineStr">
        <is>
          <t>Total Project Life</t>
        </is>
      </c>
      <c r="C30" s="7">
        <f>SUM(C24:C29)</f>
        <v/>
      </c>
    </row>
    <row r="32">
      <c r="A32" s="2" t="inlineStr">
        <is>
          <t>Key Operating Parameters</t>
        </is>
      </c>
      <c r="B32" s="2" t="n"/>
      <c r="C32" s="2" t="n"/>
      <c r="D32" s="2" t="n"/>
      <c r="E32" s="2" t="n"/>
    </row>
    <row r="33">
      <c r="A33" s="3" t="inlineStr">
        <is>
          <t>Plant Nameplate Capacity (ROM ore)</t>
        </is>
      </c>
      <c r="B33" s="8" t="n">
        <v>833333</v>
      </c>
      <c r="C33" s="3" t="inlineStr">
        <is>
          <t>t/month</t>
        </is>
      </c>
    </row>
    <row r="34">
      <c r="A34" s="3" t="inlineStr">
        <is>
          <t>Annual Plant Capacity</t>
        </is>
      </c>
      <c r="B34" s="9">
        <f>B33*12</f>
        <v/>
      </c>
      <c r="C34" s="3" t="inlineStr">
        <is>
          <t>tpa</t>
        </is>
      </c>
    </row>
    <row r="35">
      <c r="A35" s="3" t="inlineStr">
        <is>
          <t>Ramp-Up Start Rate</t>
        </is>
      </c>
      <c r="B35" s="10" t="n">
        <v>0.4</v>
      </c>
      <c r="C35" s="3" t="inlineStr">
        <is>
          <t>% of nameplate</t>
        </is>
      </c>
    </row>
    <row r="36">
      <c r="A36" s="3" t="inlineStr">
        <is>
          <t>Ramp-Up End Rate</t>
        </is>
      </c>
      <c r="B36" s="10" t="n">
        <v>1</v>
      </c>
      <c r="C36" s="3" t="inlineStr">
        <is>
          <t>% of nameplate</t>
        </is>
      </c>
    </row>
    <row r="37">
      <c r="A37" s="3" t="inlineStr">
        <is>
          <t>Steady-State Utilisation</t>
        </is>
      </c>
      <c r="B37" s="10" t="n">
        <v>0.95</v>
      </c>
    </row>
    <row r="38">
      <c r="A38" s="3" t="inlineStr">
        <is>
          <t>Strip Ratio (Open Pit)</t>
        </is>
      </c>
      <c r="B38" s="11" t="n">
        <v>2.5</v>
      </c>
      <c r="C38" s="3" t="inlineStr">
        <is>
          <t>waste:ore</t>
        </is>
      </c>
    </row>
    <row r="39">
      <c r="A39" s="3" t="inlineStr">
        <is>
          <t>Primary Recovery Rate</t>
        </is>
      </c>
      <c r="B39" s="10" t="n">
        <v>0.88</v>
      </c>
    </row>
    <row r="40">
      <c r="A40" s="3" t="inlineStr">
        <is>
          <t>Secondary Recovery Rate (SX-EW)</t>
        </is>
      </c>
      <c r="B40" s="10" t="n">
        <v>0.95</v>
      </c>
    </row>
    <row r="41">
      <c r="A41" s="3" t="inlineStr">
        <is>
          <t>Overall Recovery</t>
        </is>
      </c>
      <c r="B41" s="12">
        <f>B39*B40</f>
        <v/>
      </c>
    </row>
    <row r="42">
      <c r="A42" s="3" t="inlineStr">
        <is>
          <t>Concentrate Grade</t>
        </is>
      </c>
      <c r="B42" s="10" t="n">
        <v>0.28</v>
      </c>
      <c r="C42" s="3" t="inlineStr">
        <is>
          <t>% metal</t>
        </is>
      </c>
    </row>
    <row r="43">
      <c r="A43" s="3" t="inlineStr">
        <is>
          <t>Smelter Payability</t>
        </is>
      </c>
      <c r="B43" s="10" t="n">
        <v>0.965</v>
      </c>
    </row>
    <row r="44">
      <c r="A44" s="3" t="inlineStr">
        <is>
          <t>Smelter Treatment Charge (TC)</t>
        </is>
      </c>
      <c r="B44" s="8" t="n">
        <v>80</v>
      </c>
      <c r="C44" s="3" t="inlineStr">
        <is>
          <t>$/t conc</t>
        </is>
      </c>
    </row>
    <row r="45">
      <c r="A45" s="3" t="inlineStr">
        <is>
          <t>Smelter Refining Charge (RC)</t>
        </is>
      </c>
      <c r="B45" s="13" t="n">
        <v>0.08</v>
      </c>
      <c r="C45" s="3" t="inlineStr">
        <is>
          <t>$/lb metal</t>
        </is>
      </c>
    </row>
    <row r="47">
      <c r="A47" s="2" t="inlineStr">
        <is>
          <t>Valuation Parameters</t>
        </is>
      </c>
      <c r="B47" s="2" t="n"/>
      <c r="C47" s="2" t="n"/>
      <c r="D47" s="2" t="n"/>
      <c r="E47" s="2" t="n"/>
    </row>
    <row r="48">
      <c r="A48" s="3" t="inlineStr">
        <is>
          <t>Discount Rate (Real)</t>
        </is>
      </c>
      <c r="B48" s="10" t="n">
        <v>0.08</v>
      </c>
    </row>
    <row r="49">
      <c r="A49" s="3" t="inlineStr">
        <is>
          <t>Inflation Rate</t>
        </is>
      </c>
      <c r="B49" s="10" t="n">
        <v>0.025</v>
      </c>
    </row>
    <row r="50">
      <c r="A50" s="3" t="inlineStr">
        <is>
          <t>Nominal Discount Rate</t>
        </is>
      </c>
      <c r="B50" s="12">
        <f>(1+B48)*(1+B49)-1</f>
        <v/>
      </c>
    </row>
    <row r="51">
      <c r="A51" s="3" t="inlineStr">
        <is>
          <t>Terminal Growth Rate</t>
        </is>
      </c>
      <c r="B51" s="10" t="n">
        <v>0</v>
      </c>
    </row>
  </sheetData>
  <dataValidations count="3">
    <dataValidation sqref="B12" showDropDown="0" showInputMessage="0" showErrorMessage="0" allowBlank="0" errorTitle="Invalid Commodity" error="Select a valid commodity" type="list">
      <formula1>"Copper,Nickel,Gold,Silver,Platinum,Palladium,Iron Ore,Lead,Zinc,Aluminium,Cobalt,Lithium,Manganese,Tin,Uranium"</formula1>
    </dataValidation>
    <dataValidation sqref="B20" showDropDown="0" showInputMessage="0" showErrorMessage="0" allowBlank="0" type="list">
      <formula1>"Open Pit,Underground - Longwall,Underground - Room &amp; Pillar,Underground - Cut &amp; Fill,Underground - Block Caving,Underground - Sublevel Stoping,Placer / Alluvial,Solution Mining (ISL)"</formula1>
    </dataValidation>
    <dataValidation sqref="B21" showDropDown="0" showInputMessage="0" showErrorMessage="0" allowBlank="0" type="list">
      <formula1>"Flotation,SX-EW,Flotation + SX-EW,CIL/CIP (Gold),Heap Leach,Gravity Separation,Magnetic Separation,Dense Media Separation,Smelting,HPAL (Nickel),Direct Shipping Ore"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FF8C00"/>
    <outlinePr summaryBelow="1" summaryRight="1"/>
    <pageSetUpPr/>
  </sheetPr>
  <dimension ref="A1:GA15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REVENUE BREAKDOWN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Year</t>
        </is>
      </c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Phase</t>
        </is>
      </c>
      <c r="D6" s="25" t="inlineStr">
        <is>
          <t>Pre-Dev</t>
        </is>
      </c>
      <c r="E6" s="25" t="inlineStr">
        <is>
          <t>Pre-Dev</t>
        </is>
      </c>
      <c r="F6" s="25" t="inlineStr">
        <is>
          <t>Pre-Dev</t>
        </is>
      </c>
      <c r="G6" s="25" t="inlineStr">
        <is>
          <t>Pre-Dev</t>
        </is>
      </c>
      <c r="H6" s="25" t="inlineStr">
        <is>
          <t>Pre-Dev</t>
        </is>
      </c>
      <c r="I6" s="25" t="inlineStr">
        <is>
          <t>Pre-Dev</t>
        </is>
      </c>
      <c r="J6" s="25" t="inlineStr">
        <is>
          <t>Pre-Dev</t>
        </is>
      </c>
      <c r="K6" s="25" t="inlineStr">
        <is>
          <t>Pre-Dev</t>
        </is>
      </c>
      <c r="L6" s="25" t="inlineStr">
        <is>
          <t>Pre-Dev</t>
        </is>
      </c>
      <c r="M6" s="25" t="inlineStr">
        <is>
          <t>Pre-Dev</t>
        </is>
      </c>
      <c r="N6" s="25" t="inlineStr">
        <is>
          <t>Pre-Dev</t>
        </is>
      </c>
      <c r="O6" s="25" t="inlineStr">
        <is>
          <t>Pre-Dev</t>
        </is>
      </c>
      <c r="P6" s="25" t="inlineStr">
        <is>
          <t>Development</t>
        </is>
      </c>
      <c r="Q6" s="25" t="inlineStr">
        <is>
          <t>Development</t>
        </is>
      </c>
      <c r="R6" s="25" t="inlineStr">
        <is>
          <t>Development</t>
        </is>
      </c>
      <c r="S6" s="25" t="inlineStr">
        <is>
          <t>Development</t>
        </is>
      </c>
      <c r="T6" s="25" t="inlineStr">
        <is>
          <t>Development</t>
        </is>
      </c>
      <c r="U6" s="25" t="inlineStr">
        <is>
          <t>Development</t>
        </is>
      </c>
      <c r="V6" s="25" t="inlineStr">
        <is>
          <t>Development</t>
        </is>
      </c>
      <c r="W6" s="25" t="inlineStr">
        <is>
          <t>Development</t>
        </is>
      </c>
      <c r="X6" s="25" t="inlineStr">
        <is>
          <t>Development</t>
        </is>
      </c>
      <c r="Y6" s="25" t="inlineStr">
        <is>
          <t>Development</t>
        </is>
      </c>
      <c r="Z6" s="25" t="inlineStr">
        <is>
          <t>Development</t>
        </is>
      </c>
      <c r="AA6" s="25" t="inlineStr">
        <is>
          <t>Development</t>
        </is>
      </c>
      <c r="AB6" s="25" t="inlineStr">
        <is>
          <t>Development</t>
        </is>
      </c>
      <c r="AC6" s="25" t="inlineStr">
        <is>
          <t>Development</t>
        </is>
      </c>
      <c r="AD6" s="25" t="inlineStr">
        <is>
          <t>Development</t>
        </is>
      </c>
      <c r="AE6" s="25" t="inlineStr">
        <is>
          <t>Development</t>
        </is>
      </c>
      <c r="AF6" s="25" t="inlineStr">
        <is>
          <t>Development</t>
        </is>
      </c>
      <c r="AG6" s="25" t="inlineStr">
        <is>
          <t>Development</t>
        </is>
      </c>
      <c r="AH6" s="25" t="inlineStr">
        <is>
          <t>Development</t>
        </is>
      </c>
      <c r="AI6" s="25" t="inlineStr">
        <is>
          <t>Development</t>
        </is>
      </c>
      <c r="AJ6" s="25" t="inlineStr">
        <is>
          <t>Development</t>
        </is>
      </c>
      <c r="AK6" s="25" t="inlineStr">
        <is>
          <t>Development</t>
        </is>
      </c>
      <c r="AL6" s="25" t="inlineStr">
        <is>
          <t>Development</t>
        </is>
      </c>
      <c r="AM6" s="25" t="inlineStr">
        <is>
          <t>Development</t>
        </is>
      </c>
      <c r="AN6" s="25" t="inlineStr">
        <is>
          <t>Development</t>
        </is>
      </c>
      <c r="AO6" s="25" t="inlineStr">
        <is>
          <t>Development</t>
        </is>
      </c>
      <c r="AP6" s="25" t="inlineStr">
        <is>
          <t>Development</t>
        </is>
      </c>
      <c r="AQ6" s="25" t="inlineStr">
        <is>
          <t>Development</t>
        </is>
      </c>
      <c r="AR6" s="25" t="inlineStr">
        <is>
          <t>Development</t>
        </is>
      </c>
      <c r="AS6" s="25" t="inlineStr">
        <is>
          <t>Development</t>
        </is>
      </c>
      <c r="AT6" s="25" t="inlineStr">
        <is>
          <t>Ramp-Up</t>
        </is>
      </c>
      <c r="AU6" s="25" t="inlineStr">
        <is>
          <t>Ramp-Up</t>
        </is>
      </c>
      <c r="AV6" s="25" t="inlineStr">
        <is>
          <t>Ramp-Up</t>
        </is>
      </c>
      <c r="AW6" s="25" t="inlineStr">
        <is>
          <t>Ramp-Up</t>
        </is>
      </c>
      <c r="AX6" s="25" t="inlineStr">
        <is>
          <t>Ramp-Up</t>
        </is>
      </c>
      <c r="AY6" s="25" t="inlineStr">
        <is>
          <t>Ramp-Up</t>
        </is>
      </c>
      <c r="AZ6" s="25" t="inlineStr">
        <is>
          <t>Ramp-Up</t>
        </is>
      </c>
      <c r="BA6" s="25" t="inlineStr">
        <is>
          <t>Ramp-Up</t>
        </is>
      </c>
      <c r="BB6" s="25" t="inlineStr">
        <is>
          <t>Ramp-Up</t>
        </is>
      </c>
      <c r="BC6" s="25" t="inlineStr">
        <is>
          <t>Ramp-Up</t>
        </is>
      </c>
      <c r="BD6" s="25" t="inlineStr">
        <is>
          <t>Ramp-Up</t>
        </is>
      </c>
      <c r="BE6" s="25" t="inlineStr">
        <is>
          <t>Ramp-Up</t>
        </is>
      </c>
      <c r="BF6" s="25" t="inlineStr">
        <is>
          <t>Steady State</t>
        </is>
      </c>
      <c r="BG6" s="25" t="inlineStr">
        <is>
          <t>Steady State</t>
        </is>
      </c>
      <c r="BH6" s="25" t="inlineStr">
        <is>
          <t>Steady State</t>
        </is>
      </c>
      <c r="BI6" s="25" t="inlineStr">
        <is>
          <t>Steady State</t>
        </is>
      </c>
      <c r="BJ6" s="25" t="inlineStr">
        <is>
          <t>Steady State</t>
        </is>
      </c>
      <c r="BK6" s="25" t="inlineStr">
        <is>
          <t>Steady State</t>
        </is>
      </c>
      <c r="BL6" s="25" t="inlineStr">
        <is>
          <t>Steady State</t>
        </is>
      </c>
      <c r="BM6" s="25" t="inlineStr">
        <is>
          <t>Steady State</t>
        </is>
      </c>
      <c r="BN6" s="25" t="inlineStr">
        <is>
          <t>Steady State</t>
        </is>
      </c>
      <c r="BO6" s="25" t="inlineStr">
        <is>
          <t>Steady State</t>
        </is>
      </c>
      <c r="BP6" s="25" t="inlineStr">
        <is>
          <t>Steady State</t>
        </is>
      </c>
      <c r="BQ6" s="25" t="inlineStr">
        <is>
          <t>Steady State</t>
        </is>
      </c>
      <c r="BR6" s="25" t="inlineStr">
        <is>
          <t>Steady State</t>
        </is>
      </c>
      <c r="BS6" s="25" t="inlineStr">
        <is>
          <t>Steady State</t>
        </is>
      </c>
      <c r="BT6" s="25" t="inlineStr">
        <is>
          <t>Steady State</t>
        </is>
      </c>
      <c r="BU6" s="25" t="inlineStr">
        <is>
          <t>Steady State</t>
        </is>
      </c>
      <c r="BV6" s="25" t="inlineStr">
        <is>
          <t>Steady State</t>
        </is>
      </c>
      <c r="BW6" s="25" t="inlineStr">
        <is>
          <t>Steady State</t>
        </is>
      </c>
      <c r="BX6" s="25" t="inlineStr">
        <is>
          <t>Steady State</t>
        </is>
      </c>
      <c r="BY6" s="25" t="inlineStr">
        <is>
          <t>Steady State</t>
        </is>
      </c>
      <c r="BZ6" s="25" t="inlineStr">
        <is>
          <t>Steady State</t>
        </is>
      </c>
      <c r="CA6" s="25" t="inlineStr">
        <is>
          <t>Steady State</t>
        </is>
      </c>
      <c r="CB6" s="25" t="inlineStr">
        <is>
          <t>Steady State</t>
        </is>
      </c>
      <c r="CC6" s="25" t="inlineStr">
        <is>
          <t>Steady State</t>
        </is>
      </c>
      <c r="CD6" s="25" t="inlineStr">
        <is>
          <t>Steady State</t>
        </is>
      </c>
      <c r="CE6" s="25" t="inlineStr">
        <is>
          <t>Steady State</t>
        </is>
      </c>
      <c r="CF6" s="25" t="inlineStr">
        <is>
          <t>Steady State</t>
        </is>
      </c>
      <c r="CG6" s="25" t="inlineStr">
        <is>
          <t>Steady State</t>
        </is>
      </c>
      <c r="CH6" s="25" t="inlineStr">
        <is>
          <t>Steady State</t>
        </is>
      </c>
      <c r="CI6" s="25" t="inlineStr">
        <is>
          <t>Steady State</t>
        </is>
      </c>
      <c r="CJ6" s="25" t="inlineStr">
        <is>
          <t>Steady State</t>
        </is>
      </c>
      <c r="CK6" s="25" t="inlineStr">
        <is>
          <t>Steady State</t>
        </is>
      </c>
      <c r="CL6" s="25" t="inlineStr">
        <is>
          <t>Steady State</t>
        </is>
      </c>
      <c r="CM6" s="25" t="inlineStr">
        <is>
          <t>Steady State</t>
        </is>
      </c>
      <c r="CN6" s="25" t="inlineStr">
        <is>
          <t>Steady State</t>
        </is>
      </c>
      <c r="CO6" s="25" t="inlineStr">
        <is>
          <t>Steady State</t>
        </is>
      </c>
      <c r="CP6" s="25" t="inlineStr">
        <is>
          <t>Steady State</t>
        </is>
      </c>
      <c r="CQ6" s="25" t="inlineStr">
        <is>
          <t>Steady State</t>
        </is>
      </c>
      <c r="CR6" s="25" t="inlineStr">
        <is>
          <t>Steady State</t>
        </is>
      </c>
      <c r="CS6" s="25" t="inlineStr">
        <is>
          <t>Steady State</t>
        </is>
      </c>
      <c r="CT6" s="25" t="inlineStr">
        <is>
          <t>Steady State</t>
        </is>
      </c>
      <c r="CU6" s="25" t="inlineStr">
        <is>
          <t>Steady State</t>
        </is>
      </c>
      <c r="CV6" s="25" t="inlineStr">
        <is>
          <t>Steady State</t>
        </is>
      </c>
      <c r="CW6" s="25" t="inlineStr">
        <is>
          <t>Steady State</t>
        </is>
      </c>
      <c r="CX6" s="25" t="inlineStr">
        <is>
          <t>Steady State</t>
        </is>
      </c>
      <c r="CY6" s="25" t="inlineStr">
        <is>
          <t>Steady State</t>
        </is>
      </c>
      <c r="CZ6" s="25" t="inlineStr">
        <is>
          <t>Steady State</t>
        </is>
      </c>
      <c r="DA6" s="25" t="inlineStr">
        <is>
          <t>Steady State</t>
        </is>
      </c>
      <c r="DB6" s="25" t="inlineStr">
        <is>
          <t>Steady State</t>
        </is>
      </c>
      <c r="DC6" s="25" t="inlineStr">
        <is>
          <t>Steady State</t>
        </is>
      </c>
      <c r="DD6" s="25" t="inlineStr">
        <is>
          <t>Steady State</t>
        </is>
      </c>
      <c r="DE6" s="25" t="inlineStr">
        <is>
          <t>Steady State</t>
        </is>
      </c>
      <c r="DF6" s="25" t="inlineStr">
        <is>
          <t>Steady State</t>
        </is>
      </c>
      <c r="DG6" s="25" t="inlineStr">
        <is>
          <t>Steady State</t>
        </is>
      </c>
      <c r="DH6" s="25" t="inlineStr">
        <is>
          <t>Steady State</t>
        </is>
      </c>
      <c r="DI6" s="25" t="inlineStr">
        <is>
          <t>Steady State</t>
        </is>
      </c>
      <c r="DJ6" s="25" t="inlineStr">
        <is>
          <t>Steady State</t>
        </is>
      </c>
      <c r="DK6" s="25" t="inlineStr">
        <is>
          <t>Steady State</t>
        </is>
      </c>
      <c r="DL6" s="25" t="inlineStr">
        <is>
          <t>Steady State</t>
        </is>
      </c>
      <c r="DM6" s="25" t="inlineStr">
        <is>
          <t>Steady State</t>
        </is>
      </c>
      <c r="DN6" s="25" t="inlineStr">
        <is>
          <t>Steady State</t>
        </is>
      </c>
      <c r="DO6" s="25" t="inlineStr">
        <is>
          <t>Steady State</t>
        </is>
      </c>
      <c r="DP6" s="25" t="inlineStr">
        <is>
          <t>Steady State</t>
        </is>
      </c>
      <c r="DQ6" s="25" t="inlineStr">
        <is>
          <t>Steady State</t>
        </is>
      </c>
      <c r="DR6" s="25" t="inlineStr">
        <is>
          <t>Steady State</t>
        </is>
      </c>
      <c r="DS6" s="25" t="inlineStr">
        <is>
          <t>Steady State</t>
        </is>
      </c>
      <c r="DT6" s="25" t="inlineStr">
        <is>
          <t>Steady State</t>
        </is>
      </c>
      <c r="DU6" s="25" t="inlineStr">
        <is>
          <t>Steady State</t>
        </is>
      </c>
      <c r="DV6" s="25" t="inlineStr">
        <is>
          <t>Steady State</t>
        </is>
      </c>
      <c r="DW6" s="25" t="inlineStr">
        <is>
          <t>Steady State</t>
        </is>
      </c>
      <c r="DX6" s="25" t="inlineStr">
        <is>
          <t>Steady State</t>
        </is>
      </c>
      <c r="DY6" s="25" t="inlineStr">
        <is>
          <t>Steady State</t>
        </is>
      </c>
      <c r="DZ6" s="25" t="inlineStr">
        <is>
          <t>Steady State</t>
        </is>
      </c>
      <c r="EA6" s="25" t="inlineStr">
        <is>
          <t>Steady State</t>
        </is>
      </c>
      <c r="EB6" s="25" t="inlineStr">
        <is>
          <t>Steady State</t>
        </is>
      </c>
      <c r="EC6" s="25" t="inlineStr">
        <is>
          <t>Steady State</t>
        </is>
      </c>
      <c r="ED6" s="25" t="inlineStr">
        <is>
          <t>Steady State</t>
        </is>
      </c>
      <c r="EE6" s="25" t="inlineStr">
        <is>
          <t>Steady State</t>
        </is>
      </c>
      <c r="EF6" s="25" t="inlineStr">
        <is>
          <t>Steady State</t>
        </is>
      </c>
      <c r="EG6" s="25" t="inlineStr">
        <is>
          <t>Steady State</t>
        </is>
      </c>
      <c r="EH6" s="25" t="inlineStr">
        <is>
          <t>Steady State</t>
        </is>
      </c>
      <c r="EI6" s="25" t="inlineStr">
        <is>
          <t>Steady State</t>
        </is>
      </c>
      <c r="EJ6" s="25" t="inlineStr">
        <is>
          <t>Steady State</t>
        </is>
      </c>
      <c r="EK6" s="25" t="inlineStr">
        <is>
          <t>Steady State</t>
        </is>
      </c>
      <c r="EL6" s="25" t="inlineStr">
        <is>
          <t>Steady State</t>
        </is>
      </c>
      <c r="EM6" s="25" t="inlineStr">
        <is>
          <t>Steady State</t>
        </is>
      </c>
      <c r="EN6" s="25" t="inlineStr">
        <is>
          <t>Steady State</t>
        </is>
      </c>
      <c r="EO6" s="25" t="inlineStr">
        <is>
          <t>Steady State</t>
        </is>
      </c>
      <c r="EP6" s="25" t="inlineStr">
        <is>
          <t>Steady State</t>
        </is>
      </c>
      <c r="EQ6" s="25" t="inlineStr">
        <is>
          <t>Steady State</t>
        </is>
      </c>
      <c r="ER6" s="25" t="inlineStr">
        <is>
          <t>Steady State</t>
        </is>
      </c>
      <c r="ES6" s="25" t="inlineStr">
        <is>
          <t>Steady State</t>
        </is>
      </c>
      <c r="ET6" s="25" t="inlineStr">
        <is>
          <t>Steady State</t>
        </is>
      </c>
      <c r="EU6" s="25" t="inlineStr">
        <is>
          <t>Steady State</t>
        </is>
      </c>
      <c r="EV6" s="25" t="inlineStr">
        <is>
          <t>Steady State</t>
        </is>
      </c>
      <c r="EW6" s="25" t="inlineStr">
        <is>
          <t>Steady State</t>
        </is>
      </c>
      <c r="EX6" s="25" t="inlineStr">
        <is>
          <t>Steady State</t>
        </is>
      </c>
      <c r="EY6" s="25" t="inlineStr">
        <is>
          <t>Steady State</t>
        </is>
      </c>
      <c r="EZ6" s="25" t="inlineStr">
        <is>
          <t>Steady State</t>
        </is>
      </c>
      <c r="FA6" s="25" t="inlineStr">
        <is>
          <t>Steady State</t>
        </is>
      </c>
      <c r="FB6" s="25" t="inlineStr">
        <is>
          <t>Steady State</t>
        </is>
      </c>
      <c r="FC6" s="25" t="inlineStr">
        <is>
          <t>Steady State</t>
        </is>
      </c>
      <c r="FD6" s="25" t="inlineStr">
        <is>
          <t>Steady State</t>
        </is>
      </c>
      <c r="FE6" s="25" t="inlineStr">
        <is>
          <t>Steady State</t>
        </is>
      </c>
      <c r="FF6" s="25" t="inlineStr">
        <is>
          <t>Steady State</t>
        </is>
      </c>
      <c r="FG6" s="25" t="inlineStr">
        <is>
          <t>Steady State</t>
        </is>
      </c>
      <c r="FH6" s="25" t="inlineStr">
        <is>
          <t>Steady State</t>
        </is>
      </c>
      <c r="FI6" s="25" t="inlineStr">
        <is>
          <t>Steady State</t>
        </is>
      </c>
      <c r="FJ6" s="25" t="inlineStr">
        <is>
          <t>Decline</t>
        </is>
      </c>
      <c r="FK6" s="25" t="inlineStr">
        <is>
          <t>Decline</t>
        </is>
      </c>
      <c r="FL6" s="25" t="inlineStr">
        <is>
          <t>Decline</t>
        </is>
      </c>
      <c r="FM6" s="25" t="inlineStr">
        <is>
          <t>Decline</t>
        </is>
      </c>
      <c r="FN6" s="25" t="inlineStr">
        <is>
          <t>Decline</t>
        </is>
      </c>
      <c r="FO6" s="25" t="inlineStr">
        <is>
          <t>Decline</t>
        </is>
      </c>
      <c r="FP6" s="25" t="inlineStr">
        <is>
          <t>Closure</t>
        </is>
      </c>
      <c r="FQ6" s="25" t="inlineStr">
        <is>
          <t>Closure</t>
        </is>
      </c>
      <c r="FR6" s="25" t="inlineStr">
        <is>
          <t>Closure</t>
        </is>
      </c>
      <c r="FS6" s="25" t="inlineStr">
        <is>
          <t>Closure</t>
        </is>
      </c>
      <c r="FT6" s="25" t="inlineStr">
        <is>
          <t>Closure</t>
        </is>
      </c>
      <c r="FU6" s="25" t="inlineStr">
        <is>
          <t>Closure</t>
        </is>
      </c>
      <c r="FV6" s="25" t="inlineStr">
        <is>
          <t>Closure</t>
        </is>
      </c>
      <c r="FW6" s="25" t="inlineStr">
        <is>
          <t>Closure</t>
        </is>
      </c>
      <c r="FX6" s="25" t="inlineStr">
        <is>
          <t>Closure</t>
        </is>
      </c>
      <c r="FY6" s="25" t="inlineStr">
        <is>
          <t>Closure</t>
        </is>
      </c>
      <c r="FZ6" s="25" t="inlineStr">
        <is>
          <t>Closure</t>
        </is>
      </c>
      <c r="GA6" s="25" t="inlineStr">
        <is>
          <t>Closure</t>
        </is>
      </c>
    </row>
    <row r="8">
      <c r="A8" s="34" t="inlineStr">
        <is>
          <t>Revenue Components</t>
        </is>
      </c>
      <c r="B8" s="34" t="n"/>
      <c r="C8" s="34" t="n"/>
      <c r="D8" s="34" t="n"/>
      <c r="E8" s="34" t="n"/>
      <c r="F8" s="34" t="n"/>
      <c r="G8" s="34" t="n"/>
      <c r="H8" s="34" t="n"/>
      <c r="I8" s="34" t="n"/>
      <c r="J8" s="34" t="n"/>
      <c r="K8" s="34" t="n"/>
      <c r="L8" s="34" t="n"/>
      <c r="M8" s="34" t="n"/>
      <c r="N8" s="34" t="n"/>
      <c r="O8" s="34" t="n"/>
      <c r="P8" s="34" t="n"/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  <c r="AK8" s="34" t="n"/>
      <c r="AL8" s="34" t="n"/>
      <c r="AM8" s="34" t="n"/>
      <c r="AN8" s="34" t="n"/>
      <c r="AO8" s="34" t="n"/>
      <c r="AP8" s="34" t="n"/>
      <c r="AQ8" s="34" t="n"/>
      <c r="AR8" s="34" t="n"/>
      <c r="AS8" s="34" t="n"/>
      <c r="AT8" s="34" t="n"/>
      <c r="AU8" s="34" t="n"/>
      <c r="AV8" s="34" t="n"/>
      <c r="AW8" s="34" t="n"/>
      <c r="AX8" s="34" t="n"/>
      <c r="AY8" s="34" t="n"/>
      <c r="AZ8" s="34" t="n"/>
      <c r="BA8" s="34" t="n"/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n"/>
      <c r="BL8" s="34" t="n"/>
      <c r="BM8" s="34" t="n"/>
      <c r="BN8" s="34" t="n"/>
      <c r="BO8" s="34" t="n"/>
      <c r="BP8" s="34" t="n"/>
      <c r="BQ8" s="34" t="n"/>
      <c r="BR8" s="34" t="n"/>
      <c r="BS8" s="34" t="n"/>
      <c r="BT8" s="34" t="n"/>
      <c r="BU8" s="34" t="n"/>
      <c r="BV8" s="34" t="n"/>
      <c r="BW8" s="34" t="n"/>
      <c r="BX8" s="34" t="n"/>
      <c r="BY8" s="34" t="n"/>
      <c r="BZ8" s="34" t="n"/>
      <c r="CA8" s="34" t="n"/>
      <c r="CB8" s="34" t="n"/>
      <c r="CC8" s="34" t="n"/>
      <c r="CD8" s="34" t="n"/>
      <c r="CE8" s="34" t="n"/>
      <c r="CF8" s="34" t="n"/>
      <c r="CG8" s="34" t="n"/>
      <c r="CH8" s="34" t="n"/>
      <c r="CI8" s="34" t="n"/>
      <c r="CJ8" s="34" t="n"/>
      <c r="CK8" s="34" t="n"/>
      <c r="CL8" s="34" t="n"/>
      <c r="CM8" s="34" t="n"/>
      <c r="CN8" s="34" t="n"/>
      <c r="CO8" s="34" t="n"/>
      <c r="CP8" s="34" t="n"/>
      <c r="CQ8" s="34" t="n"/>
      <c r="CR8" s="34" t="n"/>
      <c r="CS8" s="34" t="n"/>
      <c r="CT8" s="34" t="n"/>
      <c r="CU8" s="34" t="n"/>
      <c r="CV8" s="34" t="n"/>
      <c r="CW8" s="34" t="n"/>
      <c r="CX8" s="34" t="n"/>
      <c r="CY8" s="34" t="n"/>
      <c r="CZ8" s="34" t="n"/>
      <c r="DA8" s="34" t="n"/>
      <c r="DB8" s="34" t="n"/>
      <c r="DC8" s="34" t="n"/>
      <c r="DD8" s="34" t="n"/>
      <c r="DE8" s="34" t="n"/>
      <c r="DF8" s="34" t="n"/>
      <c r="DG8" s="34" t="n"/>
      <c r="DH8" s="34" t="n"/>
      <c r="DI8" s="34" t="n"/>
      <c r="DJ8" s="34" t="n"/>
      <c r="DK8" s="34" t="n"/>
      <c r="DL8" s="34" t="n"/>
      <c r="DM8" s="34" t="n"/>
      <c r="DN8" s="34" t="n"/>
      <c r="DO8" s="34" t="n"/>
      <c r="DP8" s="34" t="n"/>
      <c r="DQ8" s="34" t="n"/>
      <c r="DR8" s="34" t="n"/>
      <c r="DS8" s="34" t="n"/>
      <c r="DT8" s="34" t="n"/>
      <c r="DU8" s="34" t="n"/>
      <c r="DV8" s="34" t="n"/>
      <c r="DW8" s="34" t="n"/>
      <c r="DX8" s="34" t="n"/>
      <c r="DY8" s="34" t="n"/>
      <c r="DZ8" s="34" t="n"/>
      <c r="EA8" s="34" t="n"/>
      <c r="EB8" s="34" t="n"/>
      <c r="EC8" s="34" t="n"/>
      <c r="ED8" s="34" t="n"/>
      <c r="EE8" s="34" t="n"/>
      <c r="EF8" s="34" t="n"/>
      <c r="EG8" s="34" t="n"/>
      <c r="EH8" s="34" t="n"/>
      <c r="EI8" s="34" t="n"/>
      <c r="EJ8" s="34" t="n"/>
      <c r="EK8" s="34" t="n"/>
      <c r="EL8" s="34" t="n"/>
      <c r="EM8" s="34" t="n"/>
      <c r="EN8" s="34" t="n"/>
      <c r="EO8" s="34" t="n"/>
      <c r="EP8" s="34" t="n"/>
      <c r="EQ8" s="34" t="n"/>
      <c r="ER8" s="34" t="n"/>
      <c r="ES8" s="34" t="n"/>
      <c r="ET8" s="34" t="n"/>
      <c r="EU8" s="34" t="n"/>
      <c r="EV8" s="34" t="n"/>
      <c r="EW8" s="34" t="n"/>
      <c r="EX8" s="34" t="n"/>
      <c r="EY8" s="34" t="n"/>
      <c r="EZ8" s="34" t="n"/>
      <c r="FA8" s="34" t="n"/>
      <c r="FB8" s="34" t="n"/>
      <c r="FC8" s="34" t="n"/>
      <c r="FD8" s="34" t="n"/>
      <c r="FE8" s="34" t="n"/>
      <c r="FF8" s="34" t="n"/>
      <c r="FG8" s="34" t="n"/>
      <c r="FH8" s="34" t="n"/>
      <c r="FI8" s="34" t="n"/>
      <c r="FJ8" s="34" t="n"/>
      <c r="FK8" s="34" t="n"/>
      <c r="FL8" s="34" t="n"/>
      <c r="FM8" s="34" t="n"/>
      <c r="FN8" s="34" t="n"/>
      <c r="FO8" s="34" t="n"/>
      <c r="FP8" s="34" t="n"/>
      <c r="FQ8" s="34" t="n"/>
      <c r="FR8" s="34" t="n"/>
      <c r="FS8" s="34" t="n"/>
      <c r="FT8" s="34" t="n"/>
      <c r="FU8" s="34" t="n"/>
      <c r="FV8" s="34" t="n"/>
      <c r="FW8" s="34" t="n"/>
      <c r="FX8" s="34" t="n"/>
      <c r="FY8" s="34" t="n"/>
      <c r="FZ8" s="34" t="n"/>
      <c r="GA8" s="34" t="n"/>
    </row>
    <row r="9">
      <c r="A9" s="25" t="inlineStr">
        <is>
          <t>Gross Primary Revenue</t>
        </is>
      </c>
      <c r="C9" s="35">
        <f>SUM(D9:GA9)</f>
        <v/>
      </c>
      <c r="D9" s="37">
        <f>o_IncomeStmt!D9</f>
        <v/>
      </c>
      <c r="E9" s="37">
        <f>o_IncomeStmt!E9</f>
        <v/>
      </c>
      <c r="F9" s="37">
        <f>o_IncomeStmt!F9</f>
        <v/>
      </c>
      <c r="G9" s="37">
        <f>o_IncomeStmt!G9</f>
        <v/>
      </c>
      <c r="H9" s="37">
        <f>o_IncomeStmt!H9</f>
        <v/>
      </c>
      <c r="I9" s="37">
        <f>o_IncomeStmt!I9</f>
        <v/>
      </c>
      <c r="J9" s="37">
        <f>o_IncomeStmt!J9</f>
        <v/>
      </c>
      <c r="K9" s="37">
        <f>o_IncomeStmt!K9</f>
        <v/>
      </c>
      <c r="L9" s="37">
        <f>o_IncomeStmt!L9</f>
        <v/>
      </c>
      <c r="M9" s="37">
        <f>o_IncomeStmt!M9</f>
        <v/>
      </c>
      <c r="N9" s="37">
        <f>o_IncomeStmt!N9</f>
        <v/>
      </c>
      <c r="O9" s="37">
        <f>o_IncomeStmt!O9</f>
        <v/>
      </c>
      <c r="P9" s="37">
        <f>o_IncomeStmt!P9</f>
        <v/>
      </c>
      <c r="Q9" s="37">
        <f>o_IncomeStmt!Q9</f>
        <v/>
      </c>
      <c r="R9" s="37">
        <f>o_IncomeStmt!R9</f>
        <v/>
      </c>
      <c r="S9" s="37">
        <f>o_IncomeStmt!S9</f>
        <v/>
      </c>
      <c r="T9" s="37">
        <f>o_IncomeStmt!T9</f>
        <v/>
      </c>
      <c r="U9" s="37">
        <f>o_IncomeStmt!U9</f>
        <v/>
      </c>
      <c r="V9" s="37">
        <f>o_IncomeStmt!V9</f>
        <v/>
      </c>
      <c r="W9" s="37">
        <f>o_IncomeStmt!W9</f>
        <v/>
      </c>
      <c r="X9" s="37">
        <f>o_IncomeStmt!X9</f>
        <v/>
      </c>
      <c r="Y9" s="37">
        <f>o_IncomeStmt!Y9</f>
        <v/>
      </c>
      <c r="Z9" s="37">
        <f>o_IncomeStmt!Z9</f>
        <v/>
      </c>
      <c r="AA9" s="37">
        <f>o_IncomeStmt!AA9</f>
        <v/>
      </c>
      <c r="AB9" s="37">
        <f>o_IncomeStmt!AB9</f>
        <v/>
      </c>
      <c r="AC9" s="37">
        <f>o_IncomeStmt!AC9</f>
        <v/>
      </c>
      <c r="AD9" s="37">
        <f>o_IncomeStmt!AD9</f>
        <v/>
      </c>
      <c r="AE9" s="37">
        <f>o_IncomeStmt!AE9</f>
        <v/>
      </c>
      <c r="AF9" s="37">
        <f>o_IncomeStmt!AF9</f>
        <v/>
      </c>
      <c r="AG9" s="37">
        <f>o_IncomeStmt!AG9</f>
        <v/>
      </c>
      <c r="AH9" s="37">
        <f>o_IncomeStmt!AH9</f>
        <v/>
      </c>
      <c r="AI9" s="37">
        <f>o_IncomeStmt!AI9</f>
        <v/>
      </c>
      <c r="AJ9" s="37">
        <f>o_IncomeStmt!AJ9</f>
        <v/>
      </c>
      <c r="AK9" s="37">
        <f>o_IncomeStmt!AK9</f>
        <v/>
      </c>
      <c r="AL9" s="37">
        <f>o_IncomeStmt!AL9</f>
        <v/>
      </c>
      <c r="AM9" s="37">
        <f>o_IncomeStmt!AM9</f>
        <v/>
      </c>
      <c r="AN9" s="37">
        <f>o_IncomeStmt!AN9</f>
        <v/>
      </c>
      <c r="AO9" s="37">
        <f>o_IncomeStmt!AO9</f>
        <v/>
      </c>
      <c r="AP9" s="37">
        <f>o_IncomeStmt!AP9</f>
        <v/>
      </c>
      <c r="AQ9" s="37">
        <f>o_IncomeStmt!AQ9</f>
        <v/>
      </c>
      <c r="AR9" s="37">
        <f>o_IncomeStmt!AR9</f>
        <v/>
      </c>
      <c r="AS9" s="37">
        <f>o_IncomeStmt!AS9</f>
        <v/>
      </c>
      <c r="AT9" s="37">
        <f>o_IncomeStmt!AT9</f>
        <v/>
      </c>
      <c r="AU9" s="37">
        <f>o_IncomeStmt!AU9</f>
        <v/>
      </c>
      <c r="AV9" s="37">
        <f>o_IncomeStmt!AV9</f>
        <v/>
      </c>
      <c r="AW9" s="37">
        <f>o_IncomeStmt!AW9</f>
        <v/>
      </c>
      <c r="AX9" s="37">
        <f>o_IncomeStmt!AX9</f>
        <v/>
      </c>
      <c r="AY9" s="37">
        <f>o_IncomeStmt!AY9</f>
        <v/>
      </c>
      <c r="AZ9" s="37">
        <f>o_IncomeStmt!AZ9</f>
        <v/>
      </c>
      <c r="BA9" s="37">
        <f>o_IncomeStmt!BA9</f>
        <v/>
      </c>
      <c r="BB9" s="37">
        <f>o_IncomeStmt!BB9</f>
        <v/>
      </c>
      <c r="BC9" s="37">
        <f>o_IncomeStmt!BC9</f>
        <v/>
      </c>
      <c r="BD9" s="37">
        <f>o_IncomeStmt!BD9</f>
        <v/>
      </c>
      <c r="BE9" s="37">
        <f>o_IncomeStmt!BE9</f>
        <v/>
      </c>
      <c r="BF9" s="37">
        <f>o_IncomeStmt!BF9</f>
        <v/>
      </c>
      <c r="BG9" s="37">
        <f>o_IncomeStmt!BG9</f>
        <v/>
      </c>
      <c r="BH9" s="37">
        <f>o_IncomeStmt!BH9</f>
        <v/>
      </c>
      <c r="BI9" s="37">
        <f>o_IncomeStmt!BI9</f>
        <v/>
      </c>
      <c r="BJ9" s="37">
        <f>o_IncomeStmt!BJ9</f>
        <v/>
      </c>
      <c r="BK9" s="37">
        <f>o_IncomeStmt!BK9</f>
        <v/>
      </c>
      <c r="BL9" s="37">
        <f>o_IncomeStmt!BL9</f>
        <v/>
      </c>
      <c r="BM9" s="37">
        <f>o_IncomeStmt!BM9</f>
        <v/>
      </c>
      <c r="BN9" s="37">
        <f>o_IncomeStmt!BN9</f>
        <v/>
      </c>
      <c r="BO9" s="37">
        <f>o_IncomeStmt!BO9</f>
        <v/>
      </c>
      <c r="BP9" s="37">
        <f>o_IncomeStmt!BP9</f>
        <v/>
      </c>
      <c r="BQ9" s="37">
        <f>o_IncomeStmt!BQ9</f>
        <v/>
      </c>
      <c r="BR9" s="37">
        <f>o_IncomeStmt!BR9</f>
        <v/>
      </c>
      <c r="BS9" s="37">
        <f>o_IncomeStmt!BS9</f>
        <v/>
      </c>
      <c r="BT9" s="37">
        <f>o_IncomeStmt!BT9</f>
        <v/>
      </c>
      <c r="BU9" s="37">
        <f>o_IncomeStmt!BU9</f>
        <v/>
      </c>
      <c r="BV9" s="37">
        <f>o_IncomeStmt!BV9</f>
        <v/>
      </c>
      <c r="BW9" s="37">
        <f>o_IncomeStmt!BW9</f>
        <v/>
      </c>
      <c r="BX9" s="37">
        <f>o_IncomeStmt!BX9</f>
        <v/>
      </c>
      <c r="BY9" s="37">
        <f>o_IncomeStmt!BY9</f>
        <v/>
      </c>
      <c r="BZ9" s="37">
        <f>o_IncomeStmt!BZ9</f>
        <v/>
      </c>
      <c r="CA9" s="37">
        <f>o_IncomeStmt!CA9</f>
        <v/>
      </c>
      <c r="CB9" s="37">
        <f>o_IncomeStmt!CB9</f>
        <v/>
      </c>
      <c r="CC9" s="37">
        <f>o_IncomeStmt!CC9</f>
        <v/>
      </c>
      <c r="CD9" s="37">
        <f>o_IncomeStmt!CD9</f>
        <v/>
      </c>
      <c r="CE9" s="37">
        <f>o_IncomeStmt!CE9</f>
        <v/>
      </c>
      <c r="CF9" s="37">
        <f>o_IncomeStmt!CF9</f>
        <v/>
      </c>
      <c r="CG9" s="37">
        <f>o_IncomeStmt!CG9</f>
        <v/>
      </c>
      <c r="CH9" s="37">
        <f>o_IncomeStmt!CH9</f>
        <v/>
      </c>
      <c r="CI9" s="37">
        <f>o_IncomeStmt!CI9</f>
        <v/>
      </c>
      <c r="CJ9" s="37">
        <f>o_IncomeStmt!CJ9</f>
        <v/>
      </c>
      <c r="CK9" s="37">
        <f>o_IncomeStmt!CK9</f>
        <v/>
      </c>
      <c r="CL9" s="37">
        <f>o_IncomeStmt!CL9</f>
        <v/>
      </c>
      <c r="CM9" s="37">
        <f>o_IncomeStmt!CM9</f>
        <v/>
      </c>
      <c r="CN9" s="37">
        <f>o_IncomeStmt!CN9</f>
        <v/>
      </c>
      <c r="CO9" s="37">
        <f>o_IncomeStmt!CO9</f>
        <v/>
      </c>
      <c r="CP9" s="37">
        <f>o_IncomeStmt!CP9</f>
        <v/>
      </c>
      <c r="CQ9" s="37">
        <f>o_IncomeStmt!CQ9</f>
        <v/>
      </c>
      <c r="CR9" s="37">
        <f>o_IncomeStmt!CR9</f>
        <v/>
      </c>
      <c r="CS9" s="37">
        <f>o_IncomeStmt!CS9</f>
        <v/>
      </c>
      <c r="CT9" s="37">
        <f>o_IncomeStmt!CT9</f>
        <v/>
      </c>
      <c r="CU9" s="37">
        <f>o_IncomeStmt!CU9</f>
        <v/>
      </c>
      <c r="CV9" s="37">
        <f>o_IncomeStmt!CV9</f>
        <v/>
      </c>
      <c r="CW9" s="37">
        <f>o_IncomeStmt!CW9</f>
        <v/>
      </c>
      <c r="CX9" s="37">
        <f>o_IncomeStmt!CX9</f>
        <v/>
      </c>
      <c r="CY9" s="37">
        <f>o_IncomeStmt!CY9</f>
        <v/>
      </c>
      <c r="CZ9" s="37">
        <f>o_IncomeStmt!CZ9</f>
        <v/>
      </c>
      <c r="DA9" s="37">
        <f>o_IncomeStmt!DA9</f>
        <v/>
      </c>
      <c r="DB9" s="37">
        <f>o_IncomeStmt!DB9</f>
        <v/>
      </c>
      <c r="DC9" s="37">
        <f>o_IncomeStmt!DC9</f>
        <v/>
      </c>
      <c r="DD9" s="37">
        <f>o_IncomeStmt!DD9</f>
        <v/>
      </c>
      <c r="DE9" s="37">
        <f>o_IncomeStmt!DE9</f>
        <v/>
      </c>
      <c r="DF9" s="37">
        <f>o_IncomeStmt!DF9</f>
        <v/>
      </c>
      <c r="DG9" s="37">
        <f>o_IncomeStmt!DG9</f>
        <v/>
      </c>
      <c r="DH9" s="37">
        <f>o_IncomeStmt!DH9</f>
        <v/>
      </c>
      <c r="DI9" s="37">
        <f>o_IncomeStmt!DI9</f>
        <v/>
      </c>
      <c r="DJ9" s="37">
        <f>o_IncomeStmt!DJ9</f>
        <v/>
      </c>
      <c r="DK9" s="37">
        <f>o_IncomeStmt!DK9</f>
        <v/>
      </c>
      <c r="DL9" s="37">
        <f>o_IncomeStmt!DL9</f>
        <v/>
      </c>
      <c r="DM9" s="37">
        <f>o_IncomeStmt!DM9</f>
        <v/>
      </c>
      <c r="DN9" s="37">
        <f>o_IncomeStmt!DN9</f>
        <v/>
      </c>
      <c r="DO9" s="37">
        <f>o_IncomeStmt!DO9</f>
        <v/>
      </c>
      <c r="DP9" s="37">
        <f>o_IncomeStmt!DP9</f>
        <v/>
      </c>
      <c r="DQ9" s="37">
        <f>o_IncomeStmt!DQ9</f>
        <v/>
      </c>
      <c r="DR9" s="37">
        <f>o_IncomeStmt!DR9</f>
        <v/>
      </c>
      <c r="DS9" s="37">
        <f>o_IncomeStmt!DS9</f>
        <v/>
      </c>
      <c r="DT9" s="37">
        <f>o_IncomeStmt!DT9</f>
        <v/>
      </c>
      <c r="DU9" s="37">
        <f>o_IncomeStmt!DU9</f>
        <v/>
      </c>
      <c r="DV9" s="37">
        <f>o_IncomeStmt!DV9</f>
        <v/>
      </c>
      <c r="DW9" s="37">
        <f>o_IncomeStmt!DW9</f>
        <v/>
      </c>
      <c r="DX9" s="37">
        <f>o_IncomeStmt!DX9</f>
        <v/>
      </c>
      <c r="DY9" s="37">
        <f>o_IncomeStmt!DY9</f>
        <v/>
      </c>
      <c r="DZ9" s="37">
        <f>o_IncomeStmt!DZ9</f>
        <v/>
      </c>
      <c r="EA9" s="37">
        <f>o_IncomeStmt!EA9</f>
        <v/>
      </c>
      <c r="EB9" s="37">
        <f>o_IncomeStmt!EB9</f>
        <v/>
      </c>
      <c r="EC9" s="37">
        <f>o_IncomeStmt!EC9</f>
        <v/>
      </c>
      <c r="ED9" s="37">
        <f>o_IncomeStmt!ED9</f>
        <v/>
      </c>
      <c r="EE9" s="37">
        <f>o_IncomeStmt!EE9</f>
        <v/>
      </c>
      <c r="EF9" s="37">
        <f>o_IncomeStmt!EF9</f>
        <v/>
      </c>
      <c r="EG9" s="37">
        <f>o_IncomeStmt!EG9</f>
        <v/>
      </c>
      <c r="EH9" s="37">
        <f>o_IncomeStmt!EH9</f>
        <v/>
      </c>
      <c r="EI9" s="37">
        <f>o_IncomeStmt!EI9</f>
        <v/>
      </c>
      <c r="EJ9" s="37">
        <f>o_IncomeStmt!EJ9</f>
        <v/>
      </c>
      <c r="EK9" s="37">
        <f>o_IncomeStmt!EK9</f>
        <v/>
      </c>
      <c r="EL9" s="37">
        <f>o_IncomeStmt!EL9</f>
        <v/>
      </c>
      <c r="EM9" s="37">
        <f>o_IncomeStmt!EM9</f>
        <v/>
      </c>
      <c r="EN9" s="37">
        <f>o_IncomeStmt!EN9</f>
        <v/>
      </c>
      <c r="EO9" s="37">
        <f>o_IncomeStmt!EO9</f>
        <v/>
      </c>
      <c r="EP9" s="37">
        <f>o_IncomeStmt!EP9</f>
        <v/>
      </c>
      <c r="EQ9" s="37">
        <f>o_IncomeStmt!EQ9</f>
        <v/>
      </c>
      <c r="ER9" s="37">
        <f>o_IncomeStmt!ER9</f>
        <v/>
      </c>
      <c r="ES9" s="37">
        <f>o_IncomeStmt!ES9</f>
        <v/>
      </c>
      <c r="ET9" s="37">
        <f>o_IncomeStmt!ET9</f>
        <v/>
      </c>
      <c r="EU9" s="37">
        <f>o_IncomeStmt!EU9</f>
        <v/>
      </c>
      <c r="EV9" s="37">
        <f>o_IncomeStmt!EV9</f>
        <v/>
      </c>
      <c r="EW9" s="37">
        <f>o_IncomeStmt!EW9</f>
        <v/>
      </c>
      <c r="EX9" s="37">
        <f>o_IncomeStmt!EX9</f>
        <v/>
      </c>
      <c r="EY9" s="37">
        <f>o_IncomeStmt!EY9</f>
        <v/>
      </c>
      <c r="EZ9" s="37">
        <f>o_IncomeStmt!EZ9</f>
        <v/>
      </c>
      <c r="FA9" s="37">
        <f>o_IncomeStmt!FA9</f>
        <v/>
      </c>
      <c r="FB9" s="37">
        <f>o_IncomeStmt!FB9</f>
        <v/>
      </c>
      <c r="FC9" s="37">
        <f>o_IncomeStmt!FC9</f>
        <v/>
      </c>
      <c r="FD9" s="37">
        <f>o_IncomeStmt!FD9</f>
        <v/>
      </c>
      <c r="FE9" s="37">
        <f>o_IncomeStmt!FE9</f>
        <v/>
      </c>
      <c r="FF9" s="37">
        <f>o_IncomeStmt!FF9</f>
        <v/>
      </c>
      <c r="FG9" s="37">
        <f>o_IncomeStmt!FG9</f>
        <v/>
      </c>
      <c r="FH9" s="37">
        <f>o_IncomeStmt!FH9</f>
        <v/>
      </c>
      <c r="FI9" s="37">
        <f>o_IncomeStmt!FI9</f>
        <v/>
      </c>
      <c r="FJ9" s="37">
        <f>o_IncomeStmt!FJ9</f>
        <v/>
      </c>
      <c r="FK9" s="37">
        <f>o_IncomeStmt!FK9</f>
        <v/>
      </c>
      <c r="FL9" s="37">
        <f>o_IncomeStmt!FL9</f>
        <v/>
      </c>
      <c r="FM9" s="37">
        <f>o_IncomeStmt!FM9</f>
        <v/>
      </c>
      <c r="FN9" s="37">
        <f>o_IncomeStmt!FN9</f>
        <v/>
      </c>
      <c r="FO9" s="37">
        <f>o_IncomeStmt!FO9</f>
        <v/>
      </c>
      <c r="FP9" s="37">
        <f>o_IncomeStmt!FP9</f>
        <v/>
      </c>
      <c r="FQ9" s="37">
        <f>o_IncomeStmt!FQ9</f>
        <v/>
      </c>
      <c r="FR9" s="37">
        <f>o_IncomeStmt!FR9</f>
        <v/>
      </c>
      <c r="FS9" s="37">
        <f>o_IncomeStmt!FS9</f>
        <v/>
      </c>
      <c r="FT9" s="37">
        <f>o_IncomeStmt!FT9</f>
        <v/>
      </c>
      <c r="FU9" s="37">
        <f>o_IncomeStmt!FU9</f>
        <v/>
      </c>
      <c r="FV9" s="37">
        <f>o_IncomeStmt!FV9</f>
        <v/>
      </c>
      <c r="FW9" s="37">
        <f>o_IncomeStmt!FW9</f>
        <v/>
      </c>
      <c r="FX9" s="37">
        <f>o_IncomeStmt!FX9</f>
        <v/>
      </c>
      <c r="FY9" s="37">
        <f>o_IncomeStmt!FY9</f>
        <v/>
      </c>
      <c r="FZ9" s="37">
        <f>o_IncomeStmt!FZ9</f>
        <v/>
      </c>
      <c r="GA9" s="37">
        <f>o_IncomeStmt!GA9</f>
        <v/>
      </c>
    </row>
    <row r="10">
      <c r="A10" s="25" t="inlineStr">
        <is>
          <t>By-product Revenue</t>
        </is>
      </c>
      <c r="C10" s="35">
        <f>SUM(D10:GA10)</f>
        <v/>
      </c>
      <c r="D10" s="37">
        <f>o_IncomeStmt!D10</f>
        <v/>
      </c>
      <c r="E10" s="37">
        <f>o_IncomeStmt!E10</f>
        <v/>
      </c>
      <c r="F10" s="37">
        <f>o_IncomeStmt!F10</f>
        <v/>
      </c>
      <c r="G10" s="37">
        <f>o_IncomeStmt!G10</f>
        <v/>
      </c>
      <c r="H10" s="37">
        <f>o_IncomeStmt!H10</f>
        <v/>
      </c>
      <c r="I10" s="37">
        <f>o_IncomeStmt!I10</f>
        <v/>
      </c>
      <c r="J10" s="37">
        <f>o_IncomeStmt!J10</f>
        <v/>
      </c>
      <c r="K10" s="37">
        <f>o_IncomeStmt!K10</f>
        <v/>
      </c>
      <c r="L10" s="37">
        <f>o_IncomeStmt!L10</f>
        <v/>
      </c>
      <c r="M10" s="37">
        <f>o_IncomeStmt!M10</f>
        <v/>
      </c>
      <c r="N10" s="37">
        <f>o_IncomeStmt!N10</f>
        <v/>
      </c>
      <c r="O10" s="37">
        <f>o_IncomeStmt!O10</f>
        <v/>
      </c>
      <c r="P10" s="37">
        <f>o_IncomeStmt!P10</f>
        <v/>
      </c>
      <c r="Q10" s="37">
        <f>o_IncomeStmt!Q10</f>
        <v/>
      </c>
      <c r="R10" s="37">
        <f>o_IncomeStmt!R10</f>
        <v/>
      </c>
      <c r="S10" s="37">
        <f>o_IncomeStmt!S10</f>
        <v/>
      </c>
      <c r="T10" s="37">
        <f>o_IncomeStmt!T10</f>
        <v/>
      </c>
      <c r="U10" s="37">
        <f>o_IncomeStmt!U10</f>
        <v/>
      </c>
      <c r="V10" s="37">
        <f>o_IncomeStmt!V10</f>
        <v/>
      </c>
      <c r="W10" s="37">
        <f>o_IncomeStmt!W10</f>
        <v/>
      </c>
      <c r="X10" s="37">
        <f>o_IncomeStmt!X10</f>
        <v/>
      </c>
      <c r="Y10" s="37">
        <f>o_IncomeStmt!Y10</f>
        <v/>
      </c>
      <c r="Z10" s="37">
        <f>o_IncomeStmt!Z10</f>
        <v/>
      </c>
      <c r="AA10" s="37">
        <f>o_IncomeStmt!AA10</f>
        <v/>
      </c>
      <c r="AB10" s="37">
        <f>o_IncomeStmt!AB10</f>
        <v/>
      </c>
      <c r="AC10" s="37">
        <f>o_IncomeStmt!AC10</f>
        <v/>
      </c>
      <c r="AD10" s="37">
        <f>o_IncomeStmt!AD10</f>
        <v/>
      </c>
      <c r="AE10" s="37">
        <f>o_IncomeStmt!AE10</f>
        <v/>
      </c>
      <c r="AF10" s="37">
        <f>o_IncomeStmt!AF10</f>
        <v/>
      </c>
      <c r="AG10" s="37">
        <f>o_IncomeStmt!AG10</f>
        <v/>
      </c>
      <c r="AH10" s="37">
        <f>o_IncomeStmt!AH10</f>
        <v/>
      </c>
      <c r="AI10" s="37">
        <f>o_IncomeStmt!AI10</f>
        <v/>
      </c>
      <c r="AJ10" s="37">
        <f>o_IncomeStmt!AJ10</f>
        <v/>
      </c>
      <c r="AK10" s="37">
        <f>o_IncomeStmt!AK10</f>
        <v/>
      </c>
      <c r="AL10" s="37">
        <f>o_IncomeStmt!AL10</f>
        <v/>
      </c>
      <c r="AM10" s="37">
        <f>o_IncomeStmt!AM10</f>
        <v/>
      </c>
      <c r="AN10" s="37">
        <f>o_IncomeStmt!AN10</f>
        <v/>
      </c>
      <c r="AO10" s="37">
        <f>o_IncomeStmt!AO10</f>
        <v/>
      </c>
      <c r="AP10" s="37">
        <f>o_IncomeStmt!AP10</f>
        <v/>
      </c>
      <c r="AQ10" s="37">
        <f>o_IncomeStmt!AQ10</f>
        <v/>
      </c>
      <c r="AR10" s="37">
        <f>o_IncomeStmt!AR10</f>
        <v/>
      </c>
      <c r="AS10" s="37">
        <f>o_IncomeStmt!AS10</f>
        <v/>
      </c>
      <c r="AT10" s="37">
        <f>o_IncomeStmt!AT10</f>
        <v/>
      </c>
      <c r="AU10" s="37">
        <f>o_IncomeStmt!AU10</f>
        <v/>
      </c>
      <c r="AV10" s="37">
        <f>o_IncomeStmt!AV10</f>
        <v/>
      </c>
      <c r="AW10" s="37">
        <f>o_IncomeStmt!AW10</f>
        <v/>
      </c>
      <c r="AX10" s="37">
        <f>o_IncomeStmt!AX10</f>
        <v/>
      </c>
      <c r="AY10" s="37">
        <f>o_IncomeStmt!AY10</f>
        <v/>
      </c>
      <c r="AZ10" s="37">
        <f>o_IncomeStmt!AZ10</f>
        <v/>
      </c>
      <c r="BA10" s="37">
        <f>o_IncomeStmt!BA10</f>
        <v/>
      </c>
      <c r="BB10" s="37">
        <f>o_IncomeStmt!BB10</f>
        <v/>
      </c>
      <c r="BC10" s="37">
        <f>o_IncomeStmt!BC10</f>
        <v/>
      </c>
      <c r="BD10" s="37">
        <f>o_IncomeStmt!BD10</f>
        <v/>
      </c>
      <c r="BE10" s="37">
        <f>o_IncomeStmt!BE10</f>
        <v/>
      </c>
      <c r="BF10" s="37">
        <f>o_IncomeStmt!BF10</f>
        <v/>
      </c>
      <c r="BG10" s="37">
        <f>o_IncomeStmt!BG10</f>
        <v/>
      </c>
      <c r="BH10" s="37">
        <f>o_IncomeStmt!BH10</f>
        <v/>
      </c>
      <c r="BI10" s="37">
        <f>o_IncomeStmt!BI10</f>
        <v/>
      </c>
      <c r="BJ10" s="37">
        <f>o_IncomeStmt!BJ10</f>
        <v/>
      </c>
      <c r="BK10" s="37">
        <f>o_IncomeStmt!BK10</f>
        <v/>
      </c>
      <c r="BL10" s="37">
        <f>o_IncomeStmt!BL10</f>
        <v/>
      </c>
      <c r="BM10" s="37">
        <f>o_IncomeStmt!BM10</f>
        <v/>
      </c>
      <c r="BN10" s="37">
        <f>o_IncomeStmt!BN10</f>
        <v/>
      </c>
      <c r="BO10" s="37">
        <f>o_IncomeStmt!BO10</f>
        <v/>
      </c>
      <c r="BP10" s="37">
        <f>o_IncomeStmt!BP10</f>
        <v/>
      </c>
      <c r="BQ10" s="37">
        <f>o_IncomeStmt!BQ10</f>
        <v/>
      </c>
      <c r="BR10" s="37">
        <f>o_IncomeStmt!BR10</f>
        <v/>
      </c>
      <c r="BS10" s="37">
        <f>o_IncomeStmt!BS10</f>
        <v/>
      </c>
      <c r="BT10" s="37">
        <f>o_IncomeStmt!BT10</f>
        <v/>
      </c>
      <c r="BU10" s="37">
        <f>o_IncomeStmt!BU10</f>
        <v/>
      </c>
      <c r="BV10" s="37">
        <f>o_IncomeStmt!BV10</f>
        <v/>
      </c>
      <c r="BW10" s="37">
        <f>o_IncomeStmt!BW10</f>
        <v/>
      </c>
      <c r="BX10" s="37">
        <f>o_IncomeStmt!BX10</f>
        <v/>
      </c>
      <c r="BY10" s="37">
        <f>o_IncomeStmt!BY10</f>
        <v/>
      </c>
      <c r="BZ10" s="37">
        <f>o_IncomeStmt!BZ10</f>
        <v/>
      </c>
      <c r="CA10" s="37">
        <f>o_IncomeStmt!CA10</f>
        <v/>
      </c>
      <c r="CB10" s="37">
        <f>o_IncomeStmt!CB10</f>
        <v/>
      </c>
      <c r="CC10" s="37">
        <f>o_IncomeStmt!CC10</f>
        <v/>
      </c>
      <c r="CD10" s="37">
        <f>o_IncomeStmt!CD10</f>
        <v/>
      </c>
      <c r="CE10" s="37">
        <f>o_IncomeStmt!CE10</f>
        <v/>
      </c>
      <c r="CF10" s="37">
        <f>o_IncomeStmt!CF10</f>
        <v/>
      </c>
      <c r="CG10" s="37">
        <f>o_IncomeStmt!CG10</f>
        <v/>
      </c>
      <c r="CH10" s="37">
        <f>o_IncomeStmt!CH10</f>
        <v/>
      </c>
      <c r="CI10" s="37">
        <f>o_IncomeStmt!CI10</f>
        <v/>
      </c>
      <c r="CJ10" s="37">
        <f>o_IncomeStmt!CJ10</f>
        <v/>
      </c>
      <c r="CK10" s="37">
        <f>o_IncomeStmt!CK10</f>
        <v/>
      </c>
      <c r="CL10" s="37">
        <f>o_IncomeStmt!CL10</f>
        <v/>
      </c>
      <c r="CM10" s="37">
        <f>o_IncomeStmt!CM10</f>
        <v/>
      </c>
      <c r="CN10" s="37">
        <f>o_IncomeStmt!CN10</f>
        <v/>
      </c>
      <c r="CO10" s="37">
        <f>o_IncomeStmt!CO10</f>
        <v/>
      </c>
      <c r="CP10" s="37">
        <f>o_IncomeStmt!CP10</f>
        <v/>
      </c>
      <c r="CQ10" s="37">
        <f>o_IncomeStmt!CQ10</f>
        <v/>
      </c>
      <c r="CR10" s="37">
        <f>o_IncomeStmt!CR10</f>
        <v/>
      </c>
      <c r="CS10" s="37">
        <f>o_IncomeStmt!CS10</f>
        <v/>
      </c>
      <c r="CT10" s="37">
        <f>o_IncomeStmt!CT10</f>
        <v/>
      </c>
      <c r="CU10" s="37">
        <f>o_IncomeStmt!CU10</f>
        <v/>
      </c>
      <c r="CV10" s="37">
        <f>o_IncomeStmt!CV10</f>
        <v/>
      </c>
      <c r="CW10" s="37">
        <f>o_IncomeStmt!CW10</f>
        <v/>
      </c>
      <c r="CX10" s="37">
        <f>o_IncomeStmt!CX10</f>
        <v/>
      </c>
      <c r="CY10" s="37">
        <f>o_IncomeStmt!CY10</f>
        <v/>
      </c>
      <c r="CZ10" s="37">
        <f>o_IncomeStmt!CZ10</f>
        <v/>
      </c>
      <c r="DA10" s="37">
        <f>o_IncomeStmt!DA10</f>
        <v/>
      </c>
      <c r="DB10" s="37">
        <f>o_IncomeStmt!DB10</f>
        <v/>
      </c>
      <c r="DC10" s="37">
        <f>o_IncomeStmt!DC10</f>
        <v/>
      </c>
      <c r="DD10" s="37">
        <f>o_IncomeStmt!DD10</f>
        <v/>
      </c>
      <c r="DE10" s="37">
        <f>o_IncomeStmt!DE10</f>
        <v/>
      </c>
      <c r="DF10" s="37">
        <f>o_IncomeStmt!DF10</f>
        <v/>
      </c>
      <c r="DG10" s="37">
        <f>o_IncomeStmt!DG10</f>
        <v/>
      </c>
      <c r="DH10" s="37">
        <f>o_IncomeStmt!DH10</f>
        <v/>
      </c>
      <c r="DI10" s="37">
        <f>o_IncomeStmt!DI10</f>
        <v/>
      </c>
      <c r="DJ10" s="37">
        <f>o_IncomeStmt!DJ10</f>
        <v/>
      </c>
      <c r="DK10" s="37">
        <f>o_IncomeStmt!DK10</f>
        <v/>
      </c>
      <c r="DL10" s="37">
        <f>o_IncomeStmt!DL10</f>
        <v/>
      </c>
      <c r="DM10" s="37">
        <f>o_IncomeStmt!DM10</f>
        <v/>
      </c>
      <c r="DN10" s="37">
        <f>o_IncomeStmt!DN10</f>
        <v/>
      </c>
      <c r="DO10" s="37">
        <f>o_IncomeStmt!DO10</f>
        <v/>
      </c>
      <c r="DP10" s="37">
        <f>o_IncomeStmt!DP10</f>
        <v/>
      </c>
      <c r="DQ10" s="37">
        <f>o_IncomeStmt!DQ10</f>
        <v/>
      </c>
      <c r="DR10" s="37">
        <f>o_IncomeStmt!DR10</f>
        <v/>
      </c>
      <c r="DS10" s="37">
        <f>o_IncomeStmt!DS10</f>
        <v/>
      </c>
      <c r="DT10" s="37">
        <f>o_IncomeStmt!DT10</f>
        <v/>
      </c>
      <c r="DU10" s="37">
        <f>o_IncomeStmt!DU10</f>
        <v/>
      </c>
      <c r="DV10" s="37">
        <f>o_IncomeStmt!DV10</f>
        <v/>
      </c>
      <c r="DW10" s="37">
        <f>o_IncomeStmt!DW10</f>
        <v/>
      </c>
      <c r="DX10" s="37">
        <f>o_IncomeStmt!DX10</f>
        <v/>
      </c>
      <c r="DY10" s="37">
        <f>o_IncomeStmt!DY10</f>
        <v/>
      </c>
      <c r="DZ10" s="37">
        <f>o_IncomeStmt!DZ10</f>
        <v/>
      </c>
      <c r="EA10" s="37">
        <f>o_IncomeStmt!EA10</f>
        <v/>
      </c>
      <c r="EB10" s="37">
        <f>o_IncomeStmt!EB10</f>
        <v/>
      </c>
      <c r="EC10" s="37">
        <f>o_IncomeStmt!EC10</f>
        <v/>
      </c>
      <c r="ED10" s="37">
        <f>o_IncomeStmt!ED10</f>
        <v/>
      </c>
      <c r="EE10" s="37">
        <f>o_IncomeStmt!EE10</f>
        <v/>
      </c>
      <c r="EF10" s="37">
        <f>o_IncomeStmt!EF10</f>
        <v/>
      </c>
      <c r="EG10" s="37">
        <f>o_IncomeStmt!EG10</f>
        <v/>
      </c>
      <c r="EH10" s="37">
        <f>o_IncomeStmt!EH10</f>
        <v/>
      </c>
      <c r="EI10" s="37">
        <f>o_IncomeStmt!EI10</f>
        <v/>
      </c>
      <c r="EJ10" s="37">
        <f>o_IncomeStmt!EJ10</f>
        <v/>
      </c>
      <c r="EK10" s="37">
        <f>o_IncomeStmt!EK10</f>
        <v/>
      </c>
      <c r="EL10" s="37">
        <f>o_IncomeStmt!EL10</f>
        <v/>
      </c>
      <c r="EM10" s="37">
        <f>o_IncomeStmt!EM10</f>
        <v/>
      </c>
      <c r="EN10" s="37">
        <f>o_IncomeStmt!EN10</f>
        <v/>
      </c>
      <c r="EO10" s="37">
        <f>o_IncomeStmt!EO10</f>
        <v/>
      </c>
      <c r="EP10" s="37">
        <f>o_IncomeStmt!EP10</f>
        <v/>
      </c>
      <c r="EQ10" s="37">
        <f>o_IncomeStmt!EQ10</f>
        <v/>
      </c>
      <c r="ER10" s="37">
        <f>o_IncomeStmt!ER10</f>
        <v/>
      </c>
      <c r="ES10" s="37">
        <f>o_IncomeStmt!ES10</f>
        <v/>
      </c>
      <c r="ET10" s="37">
        <f>o_IncomeStmt!ET10</f>
        <v/>
      </c>
      <c r="EU10" s="37">
        <f>o_IncomeStmt!EU10</f>
        <v/>
      </c>
      <c r="EV10" s="37">
        <f>o_IncomeStmt!EV10</f>
        <v/>
      </c>
      <c r="EW10" s="37">
        <f>o_IncomeStmt!EW10</f>
        <v/>
      </c>
      <c r="EX10" s="37">
        <f>o_IncomeStmt!EX10</f>
        <v/>
      </c>
      <c r="EY10" s="37">
        <f>o_IncomeStmt!EY10</f>
        <v/>
      </c>
      <c r="EZ10" s="37">
        <f>o_IncomeStmt!EZ10</f>
        <v/>
      </c>
      <c r="FA10" s="37">
        <f>o_IncomeStmt!FA10</f>
        <v/>
      </c>
      <c r="FB10" s="37">
        <f>o_IncomeStmt!FB10</f>
        <v/>
      </c>
      <c r="FC10" s="37">
        <f>o_IncomeStmt!FC10</f>
        <v/>
      </c>
      <c r="FD10" s="37">
        <f>o_IncomeStmt!FD10</f>
        <v/>
      </c>
      <c r="FE10" s="37">
        <f>o_IncomeStmt!FE10</f>
        <v/>
      </c>
      <c r="FF10" s="37">
        <f>o_IncomeStmt!FF10</f>
        <v/>
      </c>
      <c r="FG10" s="37">
        <f>o_IncomeStmt!FG10</f>
        <v/>
      </c>
      <c r="FH10" s="37">
        <f>o_IncomeStmt!FH10</f>
        <v/>
      </c>
      <c r="FI10" s="37">
        <f>o_IncomeStmt!FI10</f>
        <v/>
      </c>
      <c r="FJ10" s="37">
        <f>o_IncomeStmt!FJ10</f>
        <v/>
      </c>
      <c r="FK10" s="37">
        <f>o_IncomeStmt!FK10</f>
        <v/>
      </c>
      <c r="FL10" s="37">
        <f>o_IncomeStmt!FL10</f>
        <v/>
      </c>
      <c r="FM10" s="37">
        <f>o_IncomeStmt!FM10</f>
        <v/>
      </c>
      <c r="FN10" s="37">
        <f>o_IncomeStmt!FN10</f>
        <v/>
      </c>
      <c r="FO10" s="37">
        <f>o_IncomeStmt!FO10</f>
        <v/>
      </c>
      <c r="FP10" s="37">
        <f>o_IncomeStmt!FP10</f>
        <v/>
      </c>
      <c r="FQ10" s="37">
        <f>o_IncomeStmt!FQ10</f>
        <v/>
      </c>
      <c r="FR10" s="37">
        <f>o_IncomeStmt!FR10</f>
        <v/>
      </c>
      <c r="FS10" s="37">
        <f>o_IncomeStmt!FS10</f>
        <v/>
      </c>
      <c r="FT10" s="37">
        <f>o_IncomeStmt!FT10</f>
        <v/>
      </c>
      <c r="FU10" s="37">
        <f>o_IncomeStmt!FU10</f>
        <v/>
      </c>
      <c r="FV10" s="37">
        <f>o_IncomeStmt!FV10</f>
        <v/>
      </c>
      <c r="FW10" s="37">
        <f>o_IncomeStmt!FW10</f>
        <v/>
      </c>
      <c r="FX10" s="37">
        <f>o_IncomeStmt!FX10</f>
        <v/>
      </c>
      <c r="FY10" s="37">
        <f>o_IncomeStmt!FY10</f>
        <v/>
      </c>
      <c r="FZ10" s="37">
        <f>o_IncomeStmt!FZ10</f>
        <v/>
      </c>
      <c r="GA10" s="37">
        <f>o_IncomeStmt!GA10</f>
        <v/>
      </c>
    </row>
    <row r="11">
      <c r="A11" s="25" t="inlineStr">
        <is>
          <t>Streaming Revenue</t>
        </is>
      </c>
      <c r="C11" s="35">
        <f>SUM(D11:GA11)</f>
        <v/>
      </c>
      <c r="D11" s="37">
        <f>o_IncomeStmt!D11</f>
        <v/>
      </c>
      <c r="E11" s="37">
        <f>o_IncomeStmt!E11</f>
        <v/>
      </c>
      <c r="F11" s="37">
        <f>o_IncomeStmt!F11</f>
        <v/>
      </c>
      <c r="G11" s="37">
        <f>o_IncomeStmt!G11</f>
        <v/>
      </c>
      <c r="H11" s="37">
        <f>o_IncomeStmt!H11</f>
        <v/>
      </c>
      <c r="I11" s="37">
        <f>o_IncomeStmt!I11</f>
        <v/>
      </c>
      <c r="J11" s="37">
        <f>o_IncomeStmt!J11</f>
        <v/>
      </c>
      <c r="K11" s="37">
        <f>o_IncomeStmt!K11</f>
        <v/>
      </c>
      <c r="L11" s="37">
        <f>o_IncomeStmt!L11</f>
        <v/>
      </c>
      <c r="M11" s="37">
        <f>o_IncomeStmt!M11</f>
        <v/>
      </c>
      <c r="N11" s="37">
        <f>o_IncomeStmt!N11</f>
        <v/>
      </c>
      <c r="O11" s="37">
        <f>o_IncomeStmt!O11</f>
        <v/>
      </c>
      <c r="P11" s="37">
        <f>o_IncomeStmt!P11</f>
        <v/>
      </c>
      <c r="Q11" s="37">
        <f>o_IncomeStmt!Q11</f>
        <v/>
      </c>
      <c r="R11" s="37">
        <f>o_IncomeStmt!R11</f>
        <v/>
      </c>
      <c r="S11" s="37">
        <f>o_IncomeStmt!S11</f>
        <v/>
      </c>
      <c r="T11" s="37">
        <f>o_IncomeStmt!T11</f>
        <v/>
      </c>
      <c r="U11" s="37">
        <f>o_IncomeStmt!U11</f>
        <v/>
      </c>
      <c r="V11" s="37">
        <f>o_IncomeStmt!V11</f>
        <v/>
      </c>
      <c r="W11" s="37">
        <f>o_IncomeStmt!W11</f>
        <v/>
      </c>
      <c r="X11" s="37">
        <f>o_IncomeStmt!X11</f>
        <v/>
      </c>
      <c r="Y11" s="37">
        <f>o_IncomeStmt!Y11</f>
        <v/>
      </c>
      <c r="Z11" s="37">
        <f>o_IncomeStmt!Z11</f>
        <v/>
      </c>
      <c r="AA11" s="37">
        <f>o_IncomeStmt!AA11</f>
        <v/>
      </c>
      <c r="AB11" s="37">
        <f>o_IncomeStmt!AB11</f>
        <v/>
      </c>
      <c r="AC11" s="37">
        <f>o_IncomeStmt!AC11</f>
        <v/>
      </c>
      <c r="AD11" s="37">
        <f>o_IncomeStmt!AD11</f>
        <v/>
      </c>
      <c r="AE11" s="37">
        <f>o_IncomeStmt!AE11</f>
        <v/>
      </c>
      <c r="AF11" s="37">
        <f>o_IncomeStmt!AF11</f>
        <v/>
      </c>
      <c r="AG11" s="37">
        <f>o_IncomeStmt!AG11</f>
        <v/>
      </c>
      <c r="AH11" s="37">
        <f>o_IncomeStmt!AH11</f>
        <v/>
      </c>
      <c r="AI11" s="37">
        <f>o_IncomeStmt!AI11</f>
        <v/>
      </c>
      <c r="AJ11" s="37">
        <f>o_IncomeStmt!AJ11</f>
        <v/>
      </c>
      <c r="AK11" s="37">
        <f>o_IncomeStmt!AK11</f>
        <v/>
      </c>
      <c r="AL11" s="37">
        <f>o_IncomeStmt!AL11</f>
        <v/>
      </c>
      <c r="AM11" s="37">
        <f>o_IncomeStmt!AM11</f>
        <v/>
      </c>
      <c r="AN11" s="37">
        <f>o_IncomeStmt!AN11</f>
        <v/>
      </c>
      <c r="AO11" s="37">
        <f>o_IncomeStmt!AO11</f>
        <v/>
      </c>
      <c r="AP11" s="37">
        <f>o_IncomeStmt!AP11</f>
        <v/>
      </c>
      <c r="AQ11" s="37">
        <f>o_IncomeStmt!AQ11</f>
        <v/>
      </c>
      <c r="AR11" s="37">
        <f>o_IncomeStmt!AR11</f>
        <v/>
      </c>
      <c r="AS11" s="37">
        <f>o_IncomeStmt!AS11</f>
        <v/>
      </c>
      <c r="AT11" s="37">
        <f>o_IncomeStmt!AT11</f>
        <v/>
      </c>
      <c r="AU11" s="37">
        <f>o_IncomeStmt!AU11</f>
        <v/>
      </c>
      <c r="AV11" s="37">
        <f>o_IncomeStmt!AV11</f>
        <v/>
      </c>
      <c r="AW11" s="37">
        <f>o_IncomeStmt!AW11</f>
        <v/>
      </c>
      <c r="AX11" s="37">
        <f>o_IncomeStmt!AX11</f>
        <v/>
      </c>
      <c r="AY11" s="37">
        <f>o_IncomeStmt!AY11</f>
        <v/>
      </c>
      <c r="AZ11" s="37">
        <f>o_IncomeStmt!AZ11</f>
        <v/>
      </c>
      <c r="BA11" s="37">
        <f>o_IncomeStmt!BA11</f>
        <v/>
      </c>
      <c r="BB11" s="37">
        <f>o_IncomeStmt!BB11</f>
        <v/>
      </c>
      <c r="BC11" s="37">
        <f>o_IncomeStmt!BC11</f>
        <v/>
      </c>
      <c r="BD11" s="37">
        <f>o_IncomeStmt!BD11</f>
        <v/>
      </c>
      <c r="BE11" s="37">
        <f>o_IncomeStmt!BE11</f>
        <v/>
      </c>
      <c r="BF11" s="37">
        <f>o_IncomeStmt!BF11</f>
        <v/>
      </c>
      <c r="BG11" s="37">
        <f>o_IncomeStmt!BG11</f>
        <v/>
      </c>
      <c r="BH11" s="37">
        <f>o_IncomeStmt!BH11</f>
        <v/>
      </c>
      <c r="BI11" s="37">
        <f>o_IncomeStmt!BI11</f>
        <v/>
      </c>
      <c r="BJ11" s="37">
        <f>o_IncomeStmt!BJ11</f>
        <v/>
      </c>
      <c r="BK11" s="37">
        <f>o_IncomeStmt!BK11</f>
        <v/>
      </c>
      <c r="BL11" s="37">
        <f>o_IncomeStmt!BL11</f>
        <v/>
      </c>
      <c r="BM11" s="37">
        <f>o_IncomeStmt!BM11</f>
        <v/>
      </c>
      <c r="BN11" s="37">
        <f>o_IncomeStmt!BN11</f>
        <v/>
      </c>
      <c r="BO11" s="37">
        <f>o_IncomeStmt!BO11</f>
        <v/>
      </c>
      <c r="BP11" s="37">
        <f>o_IncomeStmt!BP11</f>
        <v/>
      </c>
      <c r="BQ11" s="37">
        <f>o_IncomeStmt!BQ11</f>
        <v/>
      </c>
      <c r="BR11" s="37">
        <f>o_IncomeStmt!BR11</f>
        <v/>
      </c>
      <c r="BS11" s="37">
        <f>o_IncomeStmt!BS11</f>
        <v/>
      </c>
      <c r="BT11" s="37">
        <f>o_IncomeStmt!BT11</f>
        <v/>
      </c>
      <c r="BU11" s="37">
        <f>o_IncomeStmt!BU11</f>
        <v/>
      </c>
      <c r="BV11" s="37">
        <f>o_IncomeStmt!BV11</f>
        <v/>
      </c>
      <c r="BW11" s="37">
        <f>o_IncomeStmt!BW11</f>
        <v/>
      </c>
      <c r="BX11" s="37">
        <f>o_IncomeStmt!BX11</f>
        <v/>
      </c>
      <c r="BY11" s="37">
        <f>o_IncomeStmt!BY11</f>
        <v/>
      </c>
      <c r="BZ11" s="37">
        <f>o_IncomeStmt!BZ11</f>
        <v/>
      </c>
      <c r="CA11" s="37">
        <f>o_IncomeStmt!CA11</f>
        <v/>
      </c>
      <c r="CB11" s="37">
        <f>o_IncomeStmt!CB11</f>
        <v/>
      </c>
      <c r="CC11" s="37">
        <f>o_IncomeStmt!CC11</f>
        <v/>
      </c>
      <c r="CD11" s="37">
        <f>o_IncomeStmt!CD11</f>
        <v/>
      </c>
      <c r="CE11" s="37">
        <f>o_IncomeStmt!CE11</f>
        <v/>
      </c>
      <c r="CF11" s="37">
        <f>o_IncomeStmt!CF11</f>
        <v/>
      </c>
      <c r="CG11" s="37">
        <f>o_IncomeStmt!CG11</f>
        <v/>
      </c>
      <c r="CH11" s="37">
        <f>o_IncomeStmt!CH11</f>
        <v/>
      </c>
      <c r="CI11" s="37">
        <f>o_IncomeStmt!CI11</f>
        <v/>
      </c>
      <c r="CJ11" s="37">
        <f>o_IncomeStmt!CJ11</f>
        <v/>
      </c>
      <c r="CK11" s="37">
        <f>o_IncomeStmt!CK11</f>
        <v/>
      </c>
      <c r="CL11" s="37">
        <f>o_IncomeStmt!CL11</f>
        <v/>
      </c>
      <c r="CM11" s="37">
        <f>o_IncomeStmt!CM11</f>
        <v/>
      </c>
      <c r="CN11" s="37">
        <f>o_IncomeStmt!CN11</f>
        <v/>
      </c>
      <c r="CO11" s="37">
        <f>o_IncomeStmt!CO11</f>
        <v/>
      </c>
      <c r="CP11" s="37">
        <f>o_IncomeStmt!CP11</f>
        <v/>
      </c>
      <c r="CQ11" s="37">
        <f>o_IncomeStmt!CQ11</f>
        <v/>
      </c>
      <c r="CR11" s="37">
        <f>o_IncomeStmt!CR11</f>
        <v/>
      </c>
      <c r="CS11" s="37">
        <f>o_IncomeStmt!CS11</f>
        <v/>
      </c>
      <c r="CT11" s="37">
        <f>o_IncomeStmt!CT11</f>
        <v/>
      </c>
      <c r="CU11" s="37">
        <f>o_IncomeStmt!CU11</f>
        <v/>
      </c>
      <c r="CV11" s="37">
        <f>o_IncomeStmt!CV11</f>
        <v/>
      </c>
      <c r="CW11" s="37">
        <f>o_IncomeStmt!CW11</f>
        <v/>
      </c>
      <c r="CX11" s="37">
        <f>o_IncomeStmt!CX11</f>
        <v/>
      </c>
      <c r="CY11" s="37">
        <f>o_IncomeStmt!CY11</f>
        <v/>
      </c>
      <c r="CZ11" s="37">
        <f>o_IncomeStmt!CZ11</f>
        <v/>
      </c>
      <c r="DA11" s="37">
        <f>o_IncomeStmt!DA11</f>
        <v/>
      </c>
      <c r="DB11" s="37">
        <f>o_IncomeStmt!DB11</f>
        <v/>
      </c>
      <c r="DC11" s="37">
        <f>o_IncomeStmt!DC11</f>
        <v/>
      </c>
      <c r="DD11" s="37">
        <f>o_IncomeStmt!DD11</f>
        <v/>
      </c>
      <c r="DE11" s="37">
        <f>o_IncomeStmt!DE11</f>
        <v/>
      </c>
      <c r="DF11" s="37">
        <f>o_IncomeStmt!DF11</f>
        <v/>
      </c>
      <c r="DG11" s="37">
        <f>o_IncomeStmt!DG11</f>
        <v/>
      </c>
      <c r="DH11" s="37">
        <f>o_IncomeStmt!DH11</f>
        <v/>
      </c>
      <c r="DI11" s="37">
        <f>o_IncomeStmt!DI11</f>
        <v/>
      </c>
      <c r="DJ11" s="37">
        <f>o_IncomeStmt!DJ11</f>
        <v/>
      </c>
      <c r="DK11" s="37">
        <f>o_IncomeStmt!DK11</f>
        <v/>
      </c>
      <c r="DL11" s="37">
        <f>o_IncomeStmt!DL11</f>
        <v/>
      </c>
      <c r="DM11" s="37">
        <f>o_IncomeStmt!DM11</f>
        <v/>
      </c>
      <c r="DN11" s="37">
        <f>o_IncomeStmt!DN11</f>
        <v/>
      </c>
      <c r="DO11" s="37">
        <f>o_IncomeStmt!DO11</f>
        <v/>
      </c>
      <c r="DP11" s="37">
        <f>o_IncomeStmt!DP11</f>
        <v/>
      </c>
      <c r="DQ11" s="37">
        <f>o_IncomeStmt!DQ11</f>
        <v/>
      </c>
      <c r="DR11" s="37">
        <f>o_IncomeStmt!DR11</f>
        <v/>
      </c>
      <c r="DS11" s="37">
        <f>o_IncomeStmt!DS11</f>
        <v/>
      </c>
      <c r="DT11" s="37">
        <f>o_IncomeStmt!DT11</f>
        <v/>
      </c>
      <c r="DU11" s="37">
        <f>o_IncomeStmt!DU11</f>
        <v/>
      </c>
      <c r="DV11" s="37">
        <f>o_IncomeStmt!DV11</f>
        <v/>
      </c>
      <c r="DW11" s="37">
        <f>o_IncomeStmt!DW11</f>
        <v/>
      </c>
      <c r="DX11" s="37">
        <f>o_IncomeStmt!DX11</f>
        <v/>
      </c>
      <c r="DY11" s="37">
        <f>o_IncomeStmt!DY11</f>
        <v/>
      </c>
      <c r="DZ11" s="37">
        <f>o_IncomeStmt!DZ11</f>
        <v/>
      </c>
      <c r="EA11" s="37">
        <f>o_IncomeStmt!EA11</f>
        <v/>
      </c>
      <c r="EB11" s="37">
        <f>o_IncomeStmt!EB11</f>
        <v/>
      </c>
      <c r="EC11" s="37">
        <f>o_IncomeStmt!EC11</f>
        <v/>
      </c>
      <c r="ED11" s="37">
        <f>o_IncomeStmt!ED11</f>
        <v/>
      </c>
      <c r="EE11" s="37">
        <f>o_IncomeStmt!EE11</f>
        <v/>
      </c>
      <c r="EF11" s="37">
        <f>o_IncomeStmt!EF11</f>
        <v/>
      </c>
      <c r="EG11" s="37">
        <f>o_IncomeStmt!EG11</f>
        <v/>
      </c>
      <c r="EH11" s="37">
        <f>o_IncomeStmt!EH11</f>
        <v/>
      </c>
      <c r="EI11" s="37">
        <f>o_IncomeStmt!EI11</f>
        <v/>
      </c>
      <c r="EJ11" s="37">
        <f>o_IncomeStmt!EJ11</f>
        <v/>
      </c>
      <c r="EK11" s="37">
        <f>o_IncomeStmt!EK11</f>
        <v/>
      </c>
      <c r="EL11" s="37">
        <f>o_IncomeStmt!EL11</f>
        <v/>
      </c>
      <c r="EM11" s="37">
        <f>o_IncomeStmt!EM11</f>
        <v/>
      </c>
      <c r="EN11" s="37">
        <f>o_IncomeStmt!EN11</f>
        <v/>
      </c>
      <c r="EO11" s="37">
        <f>o_IncomeStmt!EO11</f>
        <v/>
      </c>
      <c r="EP11" s="37">
        <f>o_IncomeStmt!EP11</f>
        <v/>
      </c>
      <c r="EQ11" s="37">
        <f>o_IncomeStmt!EQ11</f>
        <v/>
      </c>
      <c r="ER11" s="37">
        <f>o_IncomeStmt!ER11</f>
        <v/>
      </c>
      <c r="ES11" s="37">
        <f>o_IncomeStmt!ES11</f>
        <v/>
      </c>
      <c r="ET11" s="37">
        <f>o_IncomeStmt!ET11</f>
        <v/>
      </c>
      <c r="EU11" s="37">
        <f>o_IncomeStmt!EU11</f>
        <v/>
      </c>
      <c r="EV11" s="37">
        <f>o_IncomeStmt!EV11</f>
        <v/>
      </c>
      <c r="EW11" s="37">
        <f>o_IncomeStmt!EW11</f>
        <v/>
      </c>
      <c r="EX11" s="37">
        <f>o_IncomeStmt!EX11</f>
        <v/>
      </c>
      <c r="EY11" s="37">
        <f>o_IncomeStmt!EY11</f>
        <v/>
      </c>
      <c r="EZ11" s="37">
        <f>o_IncomeStmt!EZ11</f>
        <v/>
      </c>
      <c r="FA11" s="37">
        <f>o_IncomeStmt!FA11</f>
        <v/>
      </c>
      <c r="FB11" s="37">
        <f>o_IncomeStmt!FB11</f>
        <v/>
      </c>
      <c r="FC11" s="37">
        <f>o_IncomeStmt!FC11</f>
        <v/>
      </c>
      <c r="FD11" s="37">
        <f>o_IncomeStmt!FD11</f>
        <v/>
      </c>
      <c r="FE11" s="37">
        <f>o_IncomeStmt!FE11</f>
        <v/>
      </c>
      <c r="FF11" s="37">
        <f>o_IncomeStmt!FF11</f>
        <v/>
      </c>
      <c r="FG11" s="37">
        <f>o_IncomeStmt!FG11</f>
        <v/>
      </c>
      <c r="FH11" s="37">
        <f>o_IncomeStmt!FH11</f>
        <v/>
      </c>
      <c r="FI11" s="37">
        <f>o_IncomeStmt!FI11</f>
        <v/>
      </c>
      <c r="FJ11" s="37">
        <f>o_IncomeStmt!FJ11</f>
        <v/>
      </c>
      <c r="FK11" s="37">
        <f>o_IncomeStmt!FK11</f>
        <v/>
      </c>
      <c r="FL11" s="37">
        <f>o_IncomeStmt!FL11</f>
        <v/>
      </c>
      <c r="FM11" s="37">
        <f>o_IncomeStmt!FM11</f>
        <v/>
      </c>
      <c r="FN11" s="37">
        <f>o_IncomeStmt!FN11</f>
        <v/>
      </c>
      <c r="FO11" s="37">
        <f>o_IncomeStmt!FO11</f>
        <v/>
      </c>
      <c r="FP11" s="37">
        <f>o_IncomeStmt!FP11</f>
        <v/>
      </c>
      <c r="FQ11" s="37">
        <f>o_IncomeStmt!FQ11</f>
        <v/>
      </c>
      <c r="FR11" s="37">
        <f>o_IncomeStmt!FR11</f>
        <v/>
      </c>
      <c r="FS11" s="37">
        <f>o_IncomeStmt!FS11</f>
        <v/>
      </c>
      <c r="FT11" s="37">
        <f>o_IncomeStmt!FT11</f>
        <v/>
      </c>
      <c r="FU11" s="37">
        <f>o_IncomeStmt!FU11</f>
        <v/>
      </c>
      <c r="FV11" s="37">
        <f>o_IncomeStmt!FV11</f>
        <v/>
      </c>
      <c r="FW11" s="37">
        <f>o_IncomeStmt!FW11</f>
        <v/>
      </c>
      <c r="FX11" s="37">
        <f>o_IncomeStmt!FX11</f>
        <v/>
      </c>
      <c r="FY11" s="37">
        <f>o_IncomeStmt!FY11</f>
        <v/>
      </c>
      <c r="FZ11" s="37">
        <f>o_IncomeStmt!FZ11</f>
        <v/>
      </c>
      <c r="GA11" s="37">
        <f>o_IncomeStmt!GA11</f>
        <v/>
      </c>
    </row>
    <row r="12">
      <c r="A12" s="25" t="inlineStr">
        <is>
          <t>Hedging P&amp;L</t>
        </is>
      </c>
      <c r="C12" s="35">
        <f>SUM(D12:GA12)</f>
        <v/>
      </c>
      <c r="D12" s="37">
        <f>o_IncomeStmt!D12</f>
        <v/>
      </c>
      <c r="E12" s="37">
        <f>o_IncomeStmt!E12</f>
        <v/>
      </c>
      <c r="F12" s="37">
        <f>o_IncomeStmt!F12</f>
        <v/>
      </c>
      <c r="G12" s="37">
        <f>o_IncomeStmt!G12</f>
        <v/>
      </c>
      <c r="H12" s="37">
        <f>o_IncomeStmt!H12</f>
        <v/>
      </c>
      <c r="I12" s="37">
        <f>o_IncomeStmt!I12</f>
        <v/>
      </c>
      <c r="J12" s="37">
        <f>o_IncomeStmt!J12</f>
        <v/>
      </c>
      <c r="K12" s="37">
        <f>o_IncomeStmt!K12</f>
        <v/>
      </c>
      <c r="L12" s="37">
        <f>o_IncomeStmt!L12</f>
        <v/>
      </c>
      <c r="M12" s="37">
        <f>o_IncomeStmt!M12</f>
        <v/>
      </c>
      <c r="N12" s="37">
        <f>o_IncomeStmt!N12</f>
        <v/>
      </c>
      <c r="O12" s="37">
        <f>o_IncomeStmt!O12</f>
        <v/>
      </c>
      <c r="P12" s="37">
        <f>o_IncomeStmt!P12</f>
        <v/>
      </c>
      <c r="Q12" s="37">
        <f>o_IncomeStmt!Q12</f>
        <v/>
      </c>
      <c r="R12" s="37">
        <f>o_IncomeStmt!R12</f>
        <v/>
      </c>
      <c r="S12" s="37">
        <f>o_IncomeStmt!S12</f>
        <v/>
      </c>
      <c r="T12" s="37">
        <f>o_IncomeStmt!T12</f>
        <v/>
      </c>
      <c r="U12" s="37">
        <f>o_IncomeStmt!U12</f>
        <v/>
      </c>
      <c r="V12" s="37">
        <f>o_IncomeStmt!V12</f>
        <v/>
      </c>
      <c r="W12" s="37">
        <f>o_IncomeStmt!W12</f>
        <v/>
      </c>
      <c r="X12" s="37">
        <f>o_IncomeStmt!X12</f>
        <v/>
      </c>
      <c r="Y12" s="37">
        <f>o_IncomeStmt!Y12</f>
        <v/>
      </c>
      <c r="Z12" s="37">
        <f>o_IncomeStmt!Z12</f>
        <v/>
      </c>
      <c r="AA12" s="37">
        <f>o_IncomeStmt!AA12</f>
        <v/>
      </c>
      <c r="AB12" s="37">
        <f>o_IncomeStmt!AB12</f>
        <v/>
      </c>
      <c r="AC12" s="37">
        <f>o_IncomeStmt!AC12</f>
        <v/>
      </c>
      <c r="AD12" s="37">
        <f>o_IncomeStmt!AD12</f>
        <v/>
      </c>
      <c r="AE12" s="37">
        <f>o_IncomeStmt!AE12</f>
        <v/>
      </c>
      <c r="AF12" s="37">
        <f>o_IncomeStmt!AF12</f>
        <v/>
      </c>
      <c r="AG12" s="37">
        <f>o_IncomeStmt!AG12</f>
        <v/>
      </c>
      <c r="AH12" s="37">
        <f>o_IncomeStmt!AH12</f>
        <v/>
      </c>
      <c r="AI12" s="37">
        <f>o_IncomeStmt!AI12</f>
        <v/>
      </c>
      <c r="AJ12" s="37">
        <f>o_IncomeStmt!AJ12</f>
        <v/>
      </c>
      <c r="AK12" s="37">
        <f>o_IncomeStmt!AK12</f>
        <v/>
      </c>
      <c r="AL12" s="37">
        <f>o_IncomeStmt!AL12</f>
        <v/>
      </c>
      <c r="AM12" s="37">
        <f>o_IncomeStmt!AM12</f>
        <v/>
      </c>
      <c r="AN12" s="37">
        <f>o_IncomeStmt!AN12</f>
        <v/>
      </c>
      <c r="AO12" s="37">
        <f>o_IncomeStmt!AO12</f>
        <v/>
      </c>
      <c r="AP12" s="37">
        <f>o_IncomeStmt!AP12</f>
        <v/>
      </c>
      <c r="AQ12" s="37">
        <f>o_IncomeStmt!AQ12</f>
        <v/>
      </c>
      <c r="AR12" s="37">
        <f>o_IncomeStmt!AR12</f>
        <v/>
      </c>
      <c r="AS12" s="37">
        <f>o_IncomeStmt!AS12</f>
        <v/>
      </c>
      <c r="AT12" s="37">
        <f>o_IncomeStmt!AT12</f>
        <v/>
      </c>
      <c r="AU12" s="37">
        <f>o_IncomeStmt!AU12</f>
        <v/>
      </c>
      <c r="AV12" s="37">
        <f>o_IncomeStmt!AV12</f>
        <v/>
      </c>
      <c r="AW12" s="37">
        <f>o_IncomeStmt!AW12</f>
        <v/>
      </c>
      <c r="AX12" s="37">
        <f>o_IncomeStmt!AX12</f>
        <v/>
      </c>
      <c r="AY12" s="37">
        <f>o_IncomeStmt!AY12</f>
        <v/>
      </c>
      <c r="AZ12" s="37">
        <f>o_IncomeStmt!AZ12</f>
        <v/>
      </c>
      <c r="BA12" s="37">
        <f>o_IncomeStmt!BA12</f>
        <v/>
      </c>
      <c r="BB12" s="37">
        <f>o_IncomeStmt!BB12</f>
        <v/>
      </c>
      <c r="BC12" s="37">
        <f>o_IncomeStmt!BC12</f>
        <v/>
      </c>
      <c r="BD12" s="37">
        <f>o_IncomeStmt!BD12</f>
        <v/>
      </c>
      <c r="BE12" s="37">
        <f>o_IncomeStmt!BE12</f>
        <v/>
      </c>
      <c r="BF12" s="37">
        <f>o_IncomeStmt!BF12</f>
        <v/>
      </c>
      <c r="BG12" s="37">
        <f>o_IncomeStmt!BG12</f>
        <v/>
      </c>
      <c r="BH12" s="37">
        <f>o_IncomeStmt!BH12</f>
        <v/>
      </c>
      <c r="BI12" s="37">
        <f>o_IncomeStmt!BI12</f>
        <v/>
      </c>
      <c r="BJ12" s="37">
        <f>o_IncomeStmt!BJ12</f>
        <v/>
      </c>
      <c r="BK12" s="37">
        <f>o_IncomeStmt!BK12</f>
        <v/>
      </c>
      <c r="BL12" s="37">
        <f>o_IncomeStmt!BL12</f>
        <v/>
      </c>
      <c r="BM12" s="37">
        <f>o_IncomeStmt!BM12</f>
        <v/>
      </c>
      <c r="BN12" s="37">
        <f>o_IncomeStmt!BN12</f>
        <v/>
      </c>
      <c r="BO12" s="37">
        <f>o_IncomeStmt!BO12</f>
        <v/>
      </c>
      <c r="BP12" s="37">
        <f>o_IncomeStmt!BP12</f>
        <v/>
      </c>
      <c r="BQ12" s="37">
        <f>o_IncomeStmt!BQ12</f>
        <v/>
      </c>
      <c r="BR12" s="37">
        <f>o_IncomeStmt!BR12</f>
        <v/>
      </c>
      <c r="BS12" s="37">
        <f>o_IncomeStmt!BS12</f>
        <v/>
      </c>
      <c r="BT12" s="37">
        <f>o_IncomeStmt!BT12</f>
        <v/>
      </c>
      <c r="BU12" s="37">
        <f>o_IncomeStmt!BU12</f>
        <v/>
      </c>
      <c r="BV12" s="37">
        <f>o_IncomeStmt!BV12</f>
        <v/>
      </c>
      <c r="BW12" s="37">
        <f>o_IncomeStmt!BW12</f>
        <v/>
      </c>
      <c r="BX12" s="37">
        <f>o_IncomeStmt!BX12</f>
        <v/>
      </c>
      <c r="BY12" s="37">
        <f>o_IncomeStmt!BY12</f>
        <v/>
      </c>
      <c r="BZ12" s="37">
        <f>o_IncomeStmt!BZ12</f>
        <v/>
      </c>
      <c r="CA12" s="37">
        <f>o_IncomeStmt!CA12</f>
        <v/>
      </c>
      <c r="CB12" s="37">
        <f>o_IncomeStmt!CB12</f>
        <v/>
      </c>
      <c r="CC12" s="37">
        <f>o_IncomeStmt!CC12</f>
        <v/>
      </c>
      <c r="CD12" s="37">
        <f>o_IncomeStmt!CD12</f>
        <v/>
      </c>
      <c r="CE12" s="37">
        <f>o_IncomeStmt!CE12</f>
        <v/>
      </c>
      <c r="CF12" s="37">
        <f>o_IncomeStmt!CF12</f>
        <v/>
      </c>
      <c r="CG12" s="37">
        <f>o_IncomeStmt!CG12</f>
        <v/>
      </c>
      <c r="CH12" s="37">
        <f>o_IncomeStmt!CH12</f>
        <v/>
      </c>
      <c r="CI12" s="37">
        <f>o_IncomeStmt!CI12</f>
        <v/>
      </c>
      <c r="CJ12" s="37">
        <f>o_IncomeStmt!CJ12</f>
        <v/>
      </c>
      <c r="CK12" s="37">
        <f>o_IncomeStmt!CK12</f>
        <v/>
      </c>
      <c r="CL12" s="37">
        <f>o_IncomeStmt!CL12</f>
        <v/>
      </c>
      <c r="CM12" s="37">
        <f>o_IncomeStmt!CM12</f>
        <v/>
      </c>
      <c r="CN12" s="37">
        <f>o_IncomeStmt!CN12</f>
        <v/>
      </c>
      <c r="CO12" s="37">
        <f>o_IncomeStmt!CO12</f>
        <v/>
      </c>
      <c r="CP12" s="37">
        <f>o_IncomeStmt!CP12</f>
        <v/>
      </c>
      <c r="CQ12" s="37">
        <f>o_IncomeStmt!CQ12</f>
        <v/>
      </c>
      <c r="CR12" s="37">
        <f>o_IncomeStmt!CR12</f>
        <v/>
      </c>
      <c r="CS12" s="37">
        <f>o_IncomeStmt!CS12</f>
        <v/>
      </c>
      <c r="CT12" s="37">
        <f>o_IncomeStmt!CT12</f>
        <v/>
      </c>
      <c r="CU12" s="37">
        <f>o_IncomeStmt!CU12</f>
        <v/>
      </c>
      <c r="CV12" s="37">
        <f>o_IncomeStmt!CV12</f>
        <v/>
      </c>
      <c r="CW12" s="37">
        <f>o_IncomeStmt!CW12</f>
        <v/>
      </c>
      <c r="CX12" s="37">
        <f>o_IncomeStmt!CX12</f>
        <v/>
      </c>
      <c r="CY12" s="37">
        <f>o_IncomeStmt!CY12</f>
        <v/>
      </c>
      <c r="CZ12" s="37">
        <f>o_IncomeStmt!CZ12</f>
        <v/>
      </c>
      <c r="DA12" s="37">
        <f>o_IncomeStmt!DA12</f>
        <v/>
      </c>
      <c r="DB12" s="37">
        <f>o_IncomeStmt!DB12</f>
        <v/>
      </c>
      <c r="DC12" s="37">
        <f>o_IncomeStmt!DC12</f>
        <v/>
      </c>
      <c r="DD12" s="37">
        <f>o_IncomeStmt!DD12</f>
        <v/>
      </c>
      <c r="DE12" s="37">
        <f>o_IncomeStmt!DE12</f>
        <v/>
      </c>
      <c r="DF12" s="37">
        <f>o_IncomeStmt!DF12</f>
        <v/>
      </c>
      <c r="DG12" s="37">
        <f>o_IncomeStmt!DG12</f>
        <v/>
      </c>
      <c r="DH12" s="37">
        <f>o_IncomeStmt!DH12</f>
        <v/>
      </c>
      <c r="DI12" s="37">
        <f>o_IncomeStmt!DI12</f>
        <v/>
      </c>
      <c r="DJ12" s="37">
        <f>o_IncomeStmt!DJ12</f>
        <v/>
      </c>
      <c r="DK12" s="37">
        <f>o_IncomeStmt!DK12</f>
        <v/>
      </c>
      <c r="DL12" s="37">
        <f>o_IncomeStmt!DL12</f>
        <v/>
      </c>
      <c r="DM12" s="37">
        <f>o_IncomeStmt!DM12</f>
        <v/>
      </c>
      <c r="DN12" s="37">
        <f>o_IncomeStmt!DN12</f>
        <v/>
      </c>
      <c r="DO12" s="37">
        <f>o_IncomeStmt!DO12</f>
        <v/>
      </c>
      <c r="DP12" s="37">
        <f>o_IncomeStmt!DP12</f>
        <v/>
      </c>
      <c r="DQ12" s="37">
        <f>o_IncomeStmt!DQ12</f>
        <v/>
      </c>
      <c r="DR12" s="37">
        <f>o_IncomeStmt!DR12</f>
        <v/>
      </c>
      <c r="DS12" s="37">
        <f>o_IncomeStmt!DS12</f>
        <v/>
      </c>
      <c r="DT12" s="37">
        <f>o_IncomeStmt!DT12</f>
        <v/>
      </c>
      <c r="DU12" s="37">
        <f>o_IncomeStmt!DU12</f>
        <v/>
      </c>
      <c r="DV12" s="37">
        <f>o_IncomeStmt!DV12</f>
        <v/>
      </c>
      <c r="DW12" s="37">
        <f>o_IncomeStmt!DW12</f>
        <v/>
      </c>
      <c r="DX12" s="37">
        <f>o_IncomeStmt!DX12</f>
        <v/>
      </c>
      <c r="DY12" s="37">
        <f>o_IncomeStmt!DY12</f>
        <v/>
      </c>
      <c r="DZ12" s="37">
        <f>o_IncomeStmt!DZ12</f>
        <v/>
      </c>
      <c r="EA12" s="37">
        <f>o_IncomeStmt!EA12</f>
        <v/>
      </c>
      <c r="EB12" s="37">
        <f>o_IncomeStmt!EB12</f>
        <v/>
      </c>
      <c r="EC12" s="37">
        <f>o_IncomeStmt!EC12</f>
        <v/>
      </c>
      <c r="ED12" s="37">
        <f>o_IncomeStmt!ED12</f>
        <v/>
      </c>
      <c r="EE12" s="37">
        <f>o_IncomeStmt!EE12</f>
        <v/>
      </c>
      <c r="EF12" s="37">
        <f>o_IncomeStmt!EF12</f>
        <v/>
      </c>
      <c r="EG12" s="37">
        <f>o_IncomeStmt!EG12</f>
        <v/>
      </c>
      <c r="EH12" s="37">
        <f>o_IncomeStmt!EH12</f>
        <v/>
      </c>
      <c r="EI12" s="37">
        <f>o_IncomeStmt!EI12</f>
        <v/>
      </c>
      <c r="EJ12" s="37">
        <f>o_IncomeStmt!EJ12</f>
        <v/>
      </c>
      <c r="EK12" s="37">
        <f>o_IncomeStmt!EK12</f>
        <v/>
      </c>
      <c r="EL12" s="37">
        <f>o_IncomeStmt!EL12</f>
        <v/>
      </c>
      <c r="EM12" s="37">
        <f>o_IncomeStmt!EM12</f>
        <v/>
      </c>
      <c r="EN12" s="37">
        <f>o_IncomeStmt!EN12</f>
        <v/>
      </c>
      <c r="EO12" s="37">
        <f>o_IncomeStmt!EO12</f>
        <v/>
      </c>
      <c r="EP12" s="37">
        <f>o_IncomeStmt!EP12</f>
        <v/>
      </c>
      <c r="EQ12" s="37">
        <f>o_IncomeStmt!EQ12</f>
        <v/>
      </c>
      <c r="ER12" s="37">
        <f>o_IncomeStmt!ER12</f>
        <v/>
      </c>
      <c r="ES12" s="37">
        <f>o_IncomeStmt!ES12</f>
        <v/>
      </c>
      <c r="ET12" s="37">
        <f>o_IncomeStmt!ET12</f>
        <v/>
      </c>
      <c r="EU12" s="37">
        <f>o_IncomeStmt!EU12</f>
        <v/>
      </c>
      <c r="EV12" s="37">
        <f>o_IncomeStmt!EV12</f>
        <v/>
      </c>
      <c r="EW12" s="37">
        <f>o_IncomeStmt!EW12</f>
        <v/>
      </c>
      <c r="EX12" s="37">
        <f>o_IncomeStmt!EX12</f>
        <v/>
      </c>
      <c r="EY12" s="37">
        <f>o_IncomeStmt!EY12</f>
        <v/>
      </c>
      <c r="EZ12" s="37">
        <f>o_IncomeStmt!EZ12</f>
        <v/>
      </c>
      <c r="FA12" s="37">
        <f>o_IncomeStmt!FA12</f>
        <v/>
      </c>
      <c r="FB12" s="37">
        <f>o_IncomeStmt!FB12</f>
        <v/>
      </c>
      <c r="FC12" s="37">
        <f>o_IncomeStmt!FC12</f>
        <v/>
      </c>
      <c r="FD12" s="37">
        <f>o_IncomeStmt!FD12</f>
        <v/>
      </c>
      <c r="FE12" s="37">
        <f>o_IncomeStmt!FE12</f>
        <v/>
      </c>
      <c r="FF12" s="37">
        <f>o_IncomeStmt!FF12</f>
        <v/>
      </c>
      <c r="FG12" s="37">
        <f>o_IncomeStmt!FG12</f>
        <v/>
      </c>
      <c r="FH12" s="37">
        <f>o_IncomeStmt!FH12</f>
        <v/>
      </c>
      <c r="FI12" s="37">
        <f>o_IncomeStmt!FI12</f>
        <v/>
      </c>
      <c r="FJ12" s="37">
        <f>o_IncomeStmt!FJ12</f>
        <v/>
      </c>
      <c r="FK12" s="37">
        <f>o_IncomeStmt!FK12</f>
        <v/>
      </c>
      <c r="FL12" s="37">
        <f>o_IncomeStmt!FL12</f>
        <v/>
      </c>
      <c r="FM12" s="37">
        <f>o_IncomeStmt!FM12</f>
        <v/>
      </c>
      <c r="FN12" s="37">
        <f>o_IncomeStmt!FN12</f>
        <v/>
      </c>
      <c r="FO12" s="37">
        <f>o_IncomeStmt!FO12</f>
        <v/>
      </c>
      <c r="FP12" s="37">
        <f>o_IncomeStmt!FP12</f>
        <v/>
      </c>
      <c r="FQ12" s="37">
        <f>o_IncomeStmt!FQ12</f>
        <v/>
      </c>
      <c r="FR12" s="37">
        <f>o_IncomeStmt!FR12</f>
        <v/>
      </c>
      <c r="FS12" s="37">
        <f>o_IncomeStmt!FS12</f>
        <v/>
      </c>
      <c r="FT12" s="37">
        <f>o_IncomeStmt!FT12</f>
        <v/>
      </c>
      <c r="FU12" s="37">
        <f>o_IncomeStmt!FU12</f>
        <v/>
      </c>
      <c r="FV12" s="37">
        <f>o_IncomeStmt!FV12</f>
        <v/>
      </c>
      <c r="FW12" s="37">
        <f>o_IncomeStmt!FW12</f>
        <v/>
      </c>
      <c r="FX12" s="37">
        <f>o_IncomeStmt!FX12</f>
        <v/>
      </c>
      <c r="FY12" s="37">
        <f>o_IncomeStmt!FY12</f>
        <v/>
      </c>
      <c r="FZ12" s="37">
        <f>o_IncomeStmt!FZ12</f>
        <v/>
      </c>
      <c r="GA12" s="37">
        <f>o_IncomeStmt!GA12</f>
        <v/>
      </c>
    </row>
    <row r="13">
      <c r="A13" s="24" t="inlineStr">
        <is>
          <t>Total Revenue</t>
        </is>
      </c>
      <c r="C13" s="35">
        <f>SUM(D13:GA13)</f>
        <v/>
      </c>
      <c r="D13" s="37">
        <f>o_IncomeStmt!D13</f>
        <v/>
      </c>
      <c r="E13" s="37">
        <f>o_IncomeStmt!E13</f>
        <v/>
      </c>
      <c r="F13" s="37">
        <f>o_IncomeStmt!F13</f>
        <v/>
      </c>
      <c r="G13" s="37">
        <f>o_IncomeStmt!G13</f>
        <v/>
      </c>
      <c r="H13" s="37">
        <f>o_IncomeStmt!H13</f>
        <v/>
      </c>
      <c r="I13" s="37">
        <f>o_IncomeStmt!I13</f>
        <v/>
      </c>
      <c r="J13" s="37">
        <f>o_IncomeStmt!J13</f>
        <v/>
      </c>
      <c r="K13" s="37">
        <f>o_IncomeStmt!K13</f>
        <v/>
      </c>
      <c r="L13" s="37">
        <f>o_IncomeStmt!L13</f>
        <v/>
      </c>
      <c r="M13" s="37">
        <f>o_IncomeStmt!M13</f>
        <v/>
      </c>
      <c r="N13" s="37">
        <f>o_IncomeStmt!N13</f>
        <v/>
      </c>
      <c r="O13" s="37">
        <f>o_IncomeStmt!O13</f>
        <v/>
      </c>
      <c r="P13" s="37">
        <f>o_IncomeStmt!P13</f>
        <v/>
      </c>
      <c r="Q13" s="37">
        <f>o_IncomeStmt!Q13</f>
        <v/>
      </c>
      <c r="R13" s="37">
        <f>o_IncomeStmt!R13</f>
        <v/>
      </c>
      <c r="S13" s="37">
        <f>o_IncomeStmt!S13</f>
        <v/>
      </c>
      <c r="T13" s="37">
        <f>o_IncomeStmt!T13</f>
        <v/>
      </c>
      <c r="U13" s="37">
        <f>o_IncomeStmt!U13</f>
        <v/>
      </c>
      <c r="V13" s="37">
        <f>o_IncomeStmt!V13</f>
        <v/>
      </c>
      <c r="W13" s="37">
        <f>o_IncomeStmt!W13</f>
        <v/>
      </c>
      <c r="X13" s="37">
        <f>o_IncomeStmt!X13</f>
        <v/>
      </c>
      <c r="Y13" s="37">
        <f>o_IncomeStmt!Y13</f>
        <v/>
      </c>
      <c r="Z13" s="37">
        <f>o_IncomeStmt!Z13</f>
        <v/>
      </c>
      <c r="AA13" s="37">
        <f>o_IncomeStmt!AA13</f>
        <v/>
      </c>
      <c r="AB13" s="37">
        <f>o_IncomeStmt!AB13</f>
        <v/>
      </c>
      <c r="AC13" s="37">
        <f>o_IncomeStmt!AC13</f>
        <v/>
      </c>
      <c r="AD13" s="37">
        <f>o_IncomeStmt!AD13</f>
        <v/>
      </c>
      <c r="AE13" s="37">
        <f>o_IncomeStmt!AE13</f>
        <v/>
      </c>
      <c r="AF13" s="37">
        <f>o_IncomeStmt!AF13</f>
        <v/>
      </c>
      <c r="AG13" s="37">
        <f>o_IncomeStmt!AG13</f>
        <v/>
      </c>
      <c r="AH13" s="37">
        <f>o_IncomeStmt!AH13</f>
        <v/>
      </c>
      <c r="AI13" s="37">
        <f>o_IncomeStmt!AI13</f>
        <v/>
      </c>
      <c r="AJ13" s="37">
        <f>o_IncomeStmt!AJ13</f>
        <v/>
      </c>
      <c r="AK13" s="37">
        <f>o_IncomeStmt!AK13</f>
        <v/>
      </c>
      <c r="AL13" s="37">
        <f>o_IncomeStmt!AL13</f>
        <v/>
      </c>
      <c r="AM13" s="37">
        <f>o_IncomeStmt!AM13</f>
        <v/>
      </c>
      <c r="AN13" s="37">
        <f>o_IncomeStmt!AN13</f>
        <v/>
      </c>
      <c r="AO13" s="37">
        <f>o_IncomeStmt!AO13</f>
        <v/>
      </c>
      <c r="AP13" s="37">
        <f>o_IncomeStmt!AP13</f>
        <v/>
      </c>
      <c r="AQ13" s="37">
        <f>o_IncomeStmt!AQ13</f>
        <v/>
      </c>
      <c r="AR13" s="37">
        <f>o_IncomeStmt!AR13</f>
        <v/>
      </c>
      <c r="AS13" s="37">
        <f>o_IncomeStmt!AS13</f>
        <v/>
      </c>
      <c r="AT13" s="37">
        <f>o_IncomeStmt!AT13</f>
        <v/>
      </c>
      <c r="AU13" s="37">
        <f>o_IncomeStmt!AU13</f>
        <v/>
      </c>
      <c r="AV13" s="37">
        <f>o_IncomeStmt!AV13</f>
        <v/>
      </c>
      <c r="AW13" s="37">
        <f>o_IncomeStmt!AW13</f>
        <v/>
      </c>
      <c r="AX13" s="37">
        <f>o_IncomeStmt!AX13</f>
        <v/>
      </c>
      <c r="AY13" s="37">
        <f>o_IncomeStmt!AY13</f>
        <v/>
      </c>
      <c r="AZ13" s="37">
        <f>o_IncomeStmt!AZ13</f>
        <v/>
      </c>
      <c r="BA13" s="37">
        <f>o_IncomeStmt!BA13</f>
        <v/>
      </c>
      <c r="BB13" s="37">
        <f>o_IncomeStmt!BB13</f>
        <v/>
      </c>
      <c r="BC13" s="37">
        <f>o_IncomeStmt!BC13</f>
        <v/>
      </c>
      <c r="BD13" s="37">
        <f>o_IncomeStmt!BD13</f>
        <v/>
      </c>
      <c r="BE13" s="37">
        <f>o_IncomeStmt!BE13</f>
        <v/>
      </c>
      <c r="BF13" s="37">
        <f>o_IncomeStmt!BF13</f>
        <v/>
      </c>
      <c r="BG13" s="37">
        <f>o_IncomeStmt!BG13</f>
        <v/>
      </c>
      <c r="BH13" s="37">
        <f>o_IncomeStmt!BH13</f>
        <v/>
      </c>
      <c r="BI13" s="37">
        <f>o_IncomeStmt!BI13</f>
        <v/>
      </c>
      <c r="BJ13" s="37">
        <f>o_IncomeStmt!BJ13</f>
        <v/>
      </c>
      <c r="BK13" s="37">
        <f>o_IncomeStmt!BK13</f>
        <v/>
      </c>
      <c r="BL13" s="37">
        <f>o_IncomeStmt!BL13</f>
        <v/>
      </c>
      <c r="BM13" s="37">
        <f>o_IncomeStmt!BM13</f>
        <v/>
      </c>
      <c r="BN13" s="37">
        <f>o_IncomeStmt!BN13</f>
        <v/>
      </c>
      <c r="BO13" s="37">
        <f>o_IncomeStmt!BO13</f>
        <v/>
      </c>
      <c r="BP13" s="37">
        <f>o_IncomeStmt!BP13</f>
        <v/>
      </c>
      <c r="BQ13" s="37">
        <f>o_IncomeStmt!BQ13</f>
        <v/>
      </c>
      <c r="BR13" s="37">
        <f>o_IncomeStmt!BR13</f>
        <v/>
      </c>
      <c r="BS13" s="37">
        <f>o_IncomeStmt!BS13</f>
        <v/>
      </c>
      <c r="BT13" s="37">
        <f>o_IncomeStmt!BT13</f>
        <v/>
      </c>
      <c r="BU13" s="37">
        <f>o_IncomeStmt!BU13</f>
        <v/>
      </c>
      <c r="BV13" s="37">
        <f>o_IncomeStmt!BV13</f>
        <v/>
      </c>
      <c r="BW13" s="37">
        <f>o_IncomeStmt!BW13</f>
        <v/>
      </c>
      <c r="BX13" s="37">
        <f>o_IncomeStmt!BX13</f>
        <v/>
      </c>
      <c r="BY13" s="37">
        <f>o_IncomeStmt!BY13</f>
        <v/>
      </c>
      <c r="BZ13" s="37">
        <f>o_IncomeStmt!BZ13</f>
        <v/>
      </c>
      <c r="CA13" s="37">
        <f>o_IncomeStmt!CA13</f>
        <v/>
      </c>
      <c r="CB13" s="37">
        <f>o_IncomeStmt!CB13</f>
        <v/>
      </c>
      <c r="CC13" s="37">
        <f>o_IncomeStmt!CC13</f>
        <v/>
      </c>
      <c r="CD13" s="37">
        <f>o_IncomeStmt!CD13</f>
        <v/>
      </c>
      <c r="CE13" s="37">
        <f>o_IncomeStmt!CE13</f>
        <v/>
      </c>
      <c r="CF13" s="37">
        <f>o_IncomeStmt!CF13</f>
        <v/>
      </c>
      <c r="CG13" s="37">
        <f>o_IncomeStmt!CG13</f>
        <v/>
      </c>
      <c r="CH13" s="37">
        <f>o_IncomeStmt!CH13</f>
        <v/>
      </c>
      <c r="CI13" s="37">
        <f>o_IncomeStmt!CI13</f>
        <v/>
      </c>
      <c r="CJ13" s="37">
        <f>o_IncomeStmt!CJ13</f>
        <v/>
      </c>
      <c r="CK13" s="37">
        <f>o_IncomeStmt!CK13</f>
        <v/>
      </c>
      <c r="CL13" s="37">
        <f>o_IncomeStmt!CL13</f>
        <v/>
      </c>
      <c r="CM13" s="37">
        <f>o_IncomeStmt!CM13</f>
        <v/>
      </c>
      <c r="CN13" s="37">
        <f>o_IncomeStmt!CN13</f>
        <v/>
      </c>
      <c r="CO13" s="37">
        <f>o_IncomeStmt!CO13</f>
        <v/>
      </c>
      <c r="CP13" s="37">
        <f>o_IncomeStmt!CP13</f>
        <v/>
      </c>
      <c r="CQ13" s="37">
        <f>o_IncomeStmt!CQ13</f>
        <v/>
      </c>
      <c r="CR13" s="37">
        <f>o_IncomeStmt!CR13</f>
        <v/>
      </c>
      <c r="CS13" s="37">
        <f>o_IncomeStmt!CS13</f>
        <v/>
      </c>
      <c r="CT13" s="37">
        <f>o_IncomeStmt!CT13</f>
        <v/>
      </c>
      <c r="CU13" s="37">
        <f>o_IncomeStmt!CU13</f>
        <v/>
      </c>
      <c r="CV13" s="37">
        <f>o_IncomeStmt!CV13</f>
        <v/>
      </c>
      <c r="CW13" s="37">
        <f>o_IncomeStmt!CW13</f>
        <v/>
      </c>
      <c r="CX13" s="37">
        <f>o_IncomeStmt!CX13</f>
        <v/>
      </c>
      <c r="CY13" s="37">
        <f>o_IncomeStmt!CY13</f>
        <v/>
      </c>
      <c r="CZ13" s="37">
        <f>o_IncomeStmt!CZ13</f>
        <v/>
      </c>
      <c r="DA13" s="37">
        <f>o_IncomeStmt!DA13</f>
        <v/>
      </c>
      <c r="DB13" s="37">
        <f>o_IncomeStmt!DB13</f>
        <v/>
      </c>
      <c r="DC13" s="37">
        <f>o_IncomeStmt!DC13</f>
        <v/>
      </c>
      <c r="DD13" s="37">
        <f>o_IncomeStmt!DD13</f>
        <v/>
      </c>
      <c r="DE13" s="37">
        <f>o_IncomeStmt!DE13</f>
        <v/>
      </c>
      <c r="DF13" s="37">
        <f>o_IncomeStmt!DF13</f>
        <v/>
      </c>
      <c r="DG13" s="37">
        <f>o_IncomeStmt!DG13</f>
        <v/>
      </c>
      <c r="DH13" s="37">
        <f>o_IncomeStmt!DH13</f>
        <v/>
      </c>
      <c r="DI13" s="37">
        <f>o_IncomeStmt!DI13</f>
        <v/>
      </c>
      <c r="DJ13" s="37">
        <f>o_IncomeStmt!DJ13</f>
        <v/>
      </c>
      <c r="DK13" s="37">
        <f>o_IncomeStmt!DK13</f>
        <v/>
      </c>
      <c r="DL13" s="37">
        <f>o_IncomeStmt!DL13</f>
        <v/>
      </c>
      <c r="DM13" s="37">
        <f>o_IncomeStmt!DM13</f>
        <v/>
      </c>
      <c r="DN13" s="37">
        <f>o_IncomeStmt!DN13</f>
        <v/>
      </c>
      <c r="DO13" s="37">
        <f>o_IncomeStmt!DO13</f>
        <v/>
      </c>
      <c r="DP13" s="37">
        <f>o_IncomeStmt!DP13</f>
        <v/>
      </c>
      <c r="DQ13" s="37">
        <f>o_IncomeStmt!DQ13</f>
        <v/>
      </c>
      <c r="DR13" s="37">
        <f>o_IncomeStmt!DR13</f>
        <v/>
      </c>
      <c r="DS13" s="37">
        <f>o_IncomeStmt!DS13</f>
        <v/>
      </c>
      <c r="DT13" s="37">
        <f>o_IncomeStmt!DT13</f>
        <v/>
      </c>
      <c r="DU13" s="37">
        <f>o_IncomeStmt!DU13</f>
        <v/>
      </c>
      <c r="DV13" s="37">
        <f>o_IncomeStmt!DV13</f>
        <v/>
      </c>
      <c r="DW13" s="37">
        <f>o_IncomeStmt!DW13</f>
        <v/>
      </c>
      <c r="DX13" s="37">
        <f>o_IncomeStmt!DX13</f>
        <v/>
      </c>
      <c r="DY13" s="37">
        <f>o_IncomeStmt!DY13</f>
        <v/>
      </c>
      <c r="DZ13" s="37">
        <f>o_IncomeStmt!DZ13</f>
        <v/>
      </c>
      <c r="EA13" s="37">
        <f>o_IncomeStmt!EA13</f>
        <v/>
      </c>
      <c r="EB13" s="37">
        <f>o_IncomeStmt!EB13</f>
        <v/>
      </c>
      <c r="EC13" s="37">
        <f>o_IncomeStmt!EC13</f>
        <v/>
      </c>
      <c r="ED13" s="37">
        <f>o_IncomeStmt!ED13</f>
        <v/>
      </c>
      <c r="EE13" s="37">
        <f>o_IncomeStmt!EE13</f>
        <v/>
      </c>
      <c r="EF13" s="37">
        <f>o_IncomeStmt!EF13</f>
        <v/>
      </c>
      <c r="EG13" s="37">
        <f>o_IncomeStmt!EG13</f>
        <v/>
      </c>
      <c r="EH13" s="37">
        <f>o_IncomeStmt!EH13</f>
        <v/>
      </c>
      <c r="EI13" s="37">
        <f>o_IncomeStmt!EI13</f>
        <v/>
      </c>
      <c r="EJ13" s="37">
        <f>o_IncomeStmt!EJ13</f>
        <v/>
      </c>
      <c r="EK13" s="37">
        <f>o_IncomeStmt!EK13</f>
        <v/>
      </c>
      <c r="EL13" s="37">
        <f>o_IncomeStmt!EL13</f>
        <v/>
      </c>
      <c r="EM13" s="37">
        <f>o_IncomeStmt!EM13</f>
        <v/>
      </c>
      <c r="EN13" s="37">
        <f>o_IncomeStmt!EN13</f>
        <v/>
      </c>
      <c r="EO13" s="37">
        <f>o_IncomeStmt!EO13</f>
        <v/>
      </c>
      <c r="EP13" s="37">
        <f>o_IncomeStmt!EP13</f>
        <v/>
      </c>
      <c r="EQ13" s="37">
        <f>o_IncomeStmt!EQ13</f>
        <v/>
      </c>
      <c r="ER13" s="37">
        <f>o_IncomeStmt!ER13</f>
        <v/>
      </c>
      <c r="ES13" s="37">
        <f>o_IncomeStmt!ES13</f>
        <v/>
      </c>
      <c r="ET13" s="37">
        <f>o_IncomeStmt!ET13</f>
        <v/>
      </c>
      <c r="EU13" s="37">
        <f>o_IncomeStmt!EU13</f>
        <v/>
      </c>
      <c r="EV13" s="37">
        <f>o_IncomeStmt!EV13</f>
        <v/>
      </c>
      <c r="EW13" s="37">
        <f>o_IncomeStmt!EW13</f>
        <v/>
      </c>
      <c r="EX13" s="37">
        <f>o_IncomeStmt!EX13</f>
        <v/>
      </c>
      <c r="EY13" s="37">
        <f>o_IncomeStmt!EY13</f>
        <v/>
      </c>
      <c r="EZ13" s="37">
        <f>o_IncomeStmt!EZ13</f>
        <v/>
      </c>
      <c r="FA13" s="37">
        <f>o_IncomeStmt!FA13</f>
        <v/>
      </c>
      <c r="FB13" s="37">
        <f>o_IncomeStmt!FB13</f>
        <v/>
      </c>
      <c r="FC13" s="37">
        <f>o_IncomeStmt!FC13</f>
        <v/>
      </c>
      <c r="FD13" s="37">
        <f>o_IncomeStmt!FD13</f>
        <v/>
      </c>
      <c r="FE13" s="37">
        <f>o_IncomeStmt!FE13</f>
        <v/>
      </c>
      <c r="FF13" s="37">
        <f>o_IncomeStmt!FF13</f>
        <v/>
      </c>
      <c r="FG13" s="37">
        <f>o_IncomeStmt!FG13</f>
        <v/>
      </c>
      <c r="FH13" s="37">
        <f>o_IncomeStmt!FH13</f>
        <v/>
      </c>
      <c r="FI13" s="37">
        <f>o_IncomeStmt!FI13</f>
        <v/>
      </c>
      <c r="FJ13" s="37">
        <f>o_IncomeStmt!FJ13</f>
        <v/>
      </c>
      <c r="FK13" s="37">
        <f>o_IncomeStmt!FK13</f>
        <v/>
      </c>
      <c r="FL13" s="37">
        <f>o_IncomeStmt!FL13</f>
        <v/>
      </c>
      <c r="FM13" s="37">
        <f>o_IncomeStmt!FM13</f>
        <v/>
      </c>
      <c r="FN13" s="37">
        <f>o_IncomeStmt!FN13</f>
        <v/>
      </c>
      <c r="FO13" s="37">
        <f>o_IncomeStmt!FO13</f>
        <v/>
      </c>
      <c r="FP13" s="37">
        <f>o_IncomeStmt!FP13</f>
        <v/>
      </c>
      <c r="FQ13" s="37">
        <f>o_IncomeStmt!FQ13</f>
        <v/>
      </c>
      <c r="FR13" s="37">
        <f>o_IncomeStmt!FR13</f>
        <v/>
      </c>
      <c r="FS13" s="37">
        <f>o_IncomeStmt!FS13</f>
        <v/>
      </c>
      <c r="FT13" s="37">
        <f>o_IncomeStmt!FT13</f>
        <v/>
      </c>
      <c r="FU13" s="37">
        <f>o_IncomeStmt!FU13</f>
        <v/>
      </c>
      <c r="FV13" s="37">
        <f>o_IncomeStmt!FV13</f>
        <v/>
      </c>
      <c r="FW13" s="37">
        <f>o_IncomeStmt!FW13</f>
        <v/>
      </c>
      <c r="FX13" s="37">
        <f>o_IncomeStmt!FX13</f>
        <v/>
      </c>
      <c r="FY13" s="37">
        <f>o_IncomeStmt!FY13</f>
        <v/>
      </c>
      <c r="FZ13" s="37">
        <f>o_IncomeStmt!FZ13</f>
        <v/>
      </c>
      <c r="GA13" s="37">
        <f>o_IncomeStmt!GA13</f>
        <v/>
      </c>
    </row>
    <row r="14">
      <c r="A14" s="25" t="inlineStr">
        <is>
          <t>Mining Royalties</t>
        </is>
      </c>
      <c r="C14" s="35">
        <f>SUM(D14:GA14)</f>
        <v/>
      </c>
      <c r="D14" s="37">
        <f>o_IncomeStmt!D15</f>
        <v/>
      </c>
      <c r="E14" s="37">
        <f>o_IncomeStmt!E15</f>
        <v/>
      </c>
      <c r="F14" s="37">
        <f>o_IncomeStmt!F15</f>
        <v/>
      </c>
      <c r="G14" s="37">
        <f>o_IncomeStmt!G15</f>
        <v/>
      </c>
      <c r="H14" s="37">
        <f>o_IncomeStmt!H15</f>
        <v/>
      </c>
      <c r="I14" s="37">
        <f>o_IncomeStmt!I15</f>
        <v/>
      </c>
      <c r="J14" s="37">
        <f>o_IncomeStmt!J15</f>
        <v/>
      </c>
      <c r="K14" s="37">
        <f>o_IncomeStmt!K15</f>
        <v/>
      </c>
      <c r="L14" s="37">
        <f>o_IncomeStmt!L15</f>
        <v/>
      </c>
      <c r="M14" s="37">
        <f>o_IncomeStmt!M15</f>
        <v/>
      </c>
      <c r="N14" s="37">
        <f>o_IncomeStmt!N15</f>
        <v/>
      </c>
      <c r="O14" s="37">
        <f>o_IncomeStmt!O15</f>
        <v/>
      </c>
      <c r="P14" s="37">
        <f>o_IncomeStmt!P15</f>
        <v/>
      </c>
      <c r="Q14" s="37">
        <f>o_IncomeStmt!Q15</f>
        <v/>
      </c>
      <c r="R14" s="37">
        <f>o_IncomeStmt!R15</f>
        <v/>
      </c>
      <c r="S14" s="37">
        <f>o_IncomeStmt!S15</f>
        <v/>
      </c>
      <c r="T14" s="37">
        <f>o_IncomeStmt!T15</f>
        <v/>
      </c>
      <c r="U14" s="37">
        <f>o_IncomeStmt!U15</f>
        <v/>
      </c>
      <c r="V14" s="37">
        <f>o_IncomeStmt!V15</f>
        <v/>
      </c>
      <c r="W14" s="37">
        <f>o_IncomeStmt!W15</f>
        <v/>
      </c>
      <c r="X14" s="37">
        <f>o_IncomeStmt!X15</f>
        <v/>
      </c>
      <c r="Y14" s="37">
        <f>o_IncomeStmt!Y15</f>
        <v/>
      </c>
      <c r="Z14" s="37">
        <f>o_IncomeStmt!Z15</f>
        <v/>
      </c>
      <c r="AA14" s="37">
        <f>o_IncomeStmt!AA15</f>
        <v/>
      </c>
      <c r="AB14" s="37">
        <f>o_IncomeStmt!AB15</f>
        <v/>
      </c>
      <c r="AC14" s="37">
        <f>o_IncomeStmt!AC15</f>
        <v/>
      </c>
      <c r="AD14" s="37">
        <f>o_IncomeStmt!AD15</f>
        <v/>
      </c>
      <c r="AE14" s="37">
        <f>o_IncomeStmt!AE15</f>
        <v/>
      </c>
      <c r="AF14" s="37">
        <f>o_IncomeStmt!AF15</f>
        <v/>
      </c>
      <c r="AG14" s="37">
        <f>o_IncomeStmt!AG15</f>
        <v/>
      </c>
      <c r="AH14" s="37">
        <f>o_IncomeStmt!AH15</f>
        <v/>
      </c>
      <c r="AI14" s="37">
        <f>o_IncomeStmt!AI15</f>
        <v/>
      </c>
      <c r="AJ14" s="37">
        <f>o_IncomeStmt!AJ15</f>
        <v/>
      </c>
      <c r="AK14" s="37">
        <f>o_IncomeStmt!AK15</f>
        <v/>
      </c>
      <c r="AL14" s="37">
        <f>o_IncomeStmt!AL15</f>
        <v/>
      </c>
      <c r="AM14" s="37">
        <f>o_IncomeStmt!AM15</f>
        <v/>
      </c>
      <c r="AN14" s="37">
        <f>o_IncomeStmt!AN15</f>
        <v/>
      </c>
      <c r="AO14" s="37">
        <f>o_IncomeStmt!AO15</f>
        <v/>
      </c>
      <c r="AP14" s="37">
        <f>o_IncomeStmt!AP15</f>
        <v/>
      </c>
      <c r="AQ14" s="37">
        <f>o_IncomeStmt!AQ15</f>
        <v/>
      </c>
      <c r="AR14" s="37">
        <f>o_IncomeStmt!AR15</f>
        <v/>
      </c>
      <c r="AS14" s="37">
        <f>o_IncomeStmt!AS15</f>
        <v/>
      </c>
      <c r="AT14" s="37">
        <f>o_IncomeStmt!AT15</f>
        <v/>
      </c>
      <c r="AU14" s="37">
        <f>o_IncomeStmt!AU15</f>
        <v/>
      </c>
      <c r="AV14" s="37">
        <f>o_IncomeStmt!AV15</f>
        <v/>
      </c>
      <c r="AW14" s="37">
        <f>o_IncomeStmt!AW15</f>
        <v/>
      </c>
      <c r="AX14" s="37">
        <f>o_IncomeStmt!AX15</f>
        <v/>
      </c>
      <c r="AY14" s="37">
        <f>o_IncomeStmt!AY15</f>
        <v/>
      </c>
      <c r="AZ14" s="37">
        <f>o_IncomeStmt!AZ15</f>
        <v/>
      </c>
      <c r="BA14" s="37">
        <f>o_IncomeStmt!BA15</f>
        <v/>
      </c>
      <c r="BB14" s="37">
        <f>o_IncomeStmt!BB15</f>
        <v/>
      </c>
      <c r="BC14" s="37">
        <f>o_IncomeStmt!BC15</f>
        <v/>
      </c>
      <c r="BD14" s="37">
        <f>o_IncomeStmt!BD15</f>
        <v/>
      </c>
      <c r="BE14" s="37">
        <f>o_IncomeStmt!BE15</f>
        <v/>
      </c>
      <c r="BF14" s="37">
        <f>o_IncomeStmt!BF15</f>
        <v/>
      </c>
      <c r="BG14" s="37">
        <f>o_IncomeStmt!BG15</f>
        <v/>
      </c>
      <c r="BH14" s="37">
        <f>o_IncomeStmt!BH15</f>
        <v/>
      </c>
      <c r="BI14" s="37">
        <f>o_IncomeStmt!BI15</f>
        <v/>
      </c>
      <c r="BJ14" s="37">
        <f>o_IncomeStmt!BJ15</f>
        <v/>
      </c>
      <c r="BK14" s="37">
        <f>o_IncomeStmt!BK15</f>
        <v/>
      </c>
      <c r="BL14" s="37">
        <f>o_IncomeStmt!BL15</f>
        <v/>
      </c>
      <c r="BM14" s="37">
        <f>o_IncomeStmt!BM15</f>
        <v/>
      </c>
      <c r="BN14" s="37">
        <f>o_IncomeStmt!BN15</f>
        <v/>
      </c>
      <c r="BO14" s="37">
        <f>o_IncomeStmt!BO15</f>
        <v/>
      </c>
      <c r="BP14" s="37">
        <f>o_IncomeStmt!BP15</f>
        <v/>
      </c>
      <c r="BQ14" s="37">
        <f>o_IncomeStmt!BQ15</f>
        <v/>
      </c>
      <c r="BR14" s="37">
        <f>o_IncomeStmt!BR15</f>
        <v/>
      </c>
      <c r="BS14" s="37">
        <f>o_IncomeStmt!BS15</f>
        <v/>
      </c>
      <c r="BT14" s="37">
        <f>o_IncomeStmt!BT15</f>
        <v/>
      </c>
      <c r="BU14" s="37">
        <f>o_IncomeStmt!BU15</f>
        <v/>
      </c>
      <c r="BV14" s="37">
        <f>o_IncomeStmt!BV15</f>
        <v/>
      </c>
      <c r="BW14" s="37">
        <f>o_IncomeStmt!BW15</f>
        <v/>
      </c>
      <c r="BX14" s="37">
        <f>o_IncomeStmt!BX15</f>
        <v/>
      </c>
      <c r="BY14" s="37">
        <f>o_IncomeStmt!BY15</f>
        <v/>
      </c>
      <c r="BZ14" s="37">
        <f>o_IncomeStmt!BZ15</f>
        <v/>
      </c>
      <c r="CA14" s="37">
        <f>o_IncomeStmt!CA15</f>
        <v/>
      </c>
      <c r="CB14" s="37">
        <f>o_IncomeStmt!CB15</f>
        <v/>
      </c>
      <c r="CC14" s="37">
        <f>o_IncomeStmt!CC15</f>
        <v/>
      </c>
      <c r="CD14" s="37">
        <f>o_IncomeStmt!CD15</f>
        <v/>
      </c>
      <c r="CE14" s="37">
        <f>o_IncomeStmt!CE15</f>
        <v/>
      </c>
      <c r="CF14" s="37">
        <f>o_IncomeStmt!CF15</f>
        <v/>
      </c>
      <c r="CG14" s="37">
        <f>o_IncomeStmt!CG15</f>
        <v/>
      </c>
      <c r="CH14" s="37">
        <f>o_IncomeStmt!CH15</f>
        <v/>
      </c>
      <c r="CI14" s="37">
        <f>o_IncomeStmt!CI15</f>
        <v/>
      </c>
      <c r="CJ14" s="37">
        <f>o_IncomeStmt!CJ15</f>
        <v/>
      </c>
      <c r="CK14" s="37">
        <f>o_IncomeStmt!CK15</f>
        <v/>
      </c>
      <c r="CL14" s="37">
        <f>o_IncomeStmt!CL15</f>
        <v/>
      </c>
      <c r="CM14" s="37">
        <f>o_IncomeStmt!CM15</f>
        <v/>
      </c>
      <c r="CN14" s="37">
        <f>o_IncomeStmt!CN15</f>
        <v/>
      </c>
      <c r="CO14" s="37">
        <f>o_IncomeStmt!CO15</f>
        <v/>
      </c>
      <c r="CP14" s="37">
        <f>o_IncomeStmt!CP15</f>
        <v/>
      </c>
      <c r="CQ14" s="37">
        <f>o_IncomeStmt!CQ15</f>
        <v/>
      </c>
      <c r="CR14" s="37">
        <f>o_IncomeStmt!CR15</f>
        <v/>
      </c>
      <c r="CS14" s="37">
        <f>o_IncomeStmt!CS15</f>
        <v/>
      </c>
      <c r="CT14" s="37">
        <f>o_IncomeStmt!CT15</f>
        <v/>
      </c>
      <c r="CU14" s="37">
        <f>o_IncomeStmt!CU15</f>
        <v/>
      </c>
      <c r="CV14" s="37">
        <f>o_IncomeStmt!CV15</f>
        <v/>
      </c>
      <c r="CW14" s="37">
        <f>o_IncomeStmt!CW15</f>
        <v/>
      </c>
      <c r="CX14" s="37">
        <f>o_IncomeStmt!CX15</f>
        <v/>
      </c>
      <c r="CY14" s="37">
        <f>o_IncomeStmt!CY15</f>
        <v/>
      </c>
      <c r="CZ14" s="37">
        <f>o_IncomeStmt!CZ15</f>
        <v/>
      </c>
      <c r="DA14" s="37">
        <f>o_IncomeStmt!DA15</f>
        <v/>
      </c>
      <c r="DB14" s="37">
        <f>o_IncomeStmt!DB15</f>
        <v/>
      </c>
      <c r="DC14" s="37">
        <f>o_IncomeStmt!DC15</f>
        <v/>
      </c>
      <c r="DD14" s="37">
        <f>o_IncomeStmt!DD15</f>
        <v/>
      </c>
      <c r="DE14" s="37">
        <f>o_IncomeStmt!DE15</f>
        <v/>
      </c>
      <c r="DF14" s="37">
        <f>o_IncomeStmt!DF15</f>
        <v/>
      </c>
      <c r="DG14" s="37">
        <f>o_IncomeStmt!DG15</f>
        <v/>
      </c>
      <c r="DH14" s="37">
        <f>o_IncomeStmt!DH15</f>
        <v/>
      </c>
      <c r="DI14" s="37">
        <f>o_IncomeStmt!DI15</f>
        <v/>
      </c>
      <c r="DJ14" s="37">
        <f>o_IncomeStmt!DJ15</f>
        <v/>
      </c>
      <c r="DK14" s="37">
        <f>o_IncomeStmt!DK15</f>
        <v/>
      </c>
      <c r="DL14" s="37">
        <f>o_IncomeStmt!DL15</f>
        <v/>
      </c>
      <c r="DM14" s="37">
        <f>o_IncomeStmt!DM15</f>
        <v/>
      </c>
      <c r="DN14" s="37">
        <f>o_IncomeStmt!DN15</f>
        <v/>
      </c>
      <c r="DO14" s="37">
        <f>o_IncomeStmt!DO15</f>
        <v/>
      </c>
      <c r="DP14" s="37">
        <f>o_IncomeStmt!DP15</f>
        <v/>
      </c>
      <c r="DQ14" s="37">
        <f>o_IncomeStmt!DQ15</f>
        <v/>
      </c>
      <c r="DR14" s="37">
        <f>o_IncomeStmt!DR15</f>
        <v/>
      </c>
      <c r="DS14" s="37">
        <f>o_IncomeStmt!DS15</f>
        <v/>
      </c>
      <c r="DT14" s="37">
        <f>o_IncomeStmt!DT15</f>
        <v/>
      </c>
      <c r="DU14" s="37">
        <f>o_IncomeStmt!DU15</f>
        <v/>
      </c>
      <c r="DV14" s="37">
        <f>o_IncomeStmt!DV15</f>
        <v/>
      </c>
      <c r="DW14" s="37">
        <f>o_IncomeStmt!DW15</f>
        <v/>
      </c>
      <c r="DX14" s="37">
        <f>o_IncomeStmt!DX15</f>
        <v/>
      </c>
      <c r="DY14" s="37">
        <f>o_IncomeStmt!DY15</f>
        <v/>
      </c>
      <c r="DZ14" s="37">
        <f>o_IncomeStmt!DZ15</f>
        <v/>
      </c>
      <c r="EA14" s="37">
        <f>o_IncomeStmt!EA15</f>
        <v/>
      </c>
      <c r="EB14" s="37">
        <f>o_IncomeStmt!EB15</f>
        <v/>
      </c>
      <c r="EC14" s="37">
        <f>o_IncomeStmt!EC15</f>
        <v/>
      </c>
      <c r="ED14" s="37">
        <f>o_IncomeStmt!ED15</f>
        <v/>
      </c>
      <c r="EE14" s="37">
        <f>o_IncomeStmt!EE15</f>
        <v/>
      </c>
      <c r="EF14" s="37">
        <f>o_IncomeStmt!EF15</f>
        <v/>
      </c>
      <c r="EG14" s="37">
        <f>o_IncomeStmt!EG15</f>
        <v/>
      </c>
      <c r="EH14" s="37">
        <f>o_IncomeStmt!EH15</f>
        <v/>
      </c>
      <c r="EI14" s="37">
        <f>o_IncomeStmt!EI15</f>
        <v/>
      </c>
      <c r="EJ14" s="37">
        <f>o_IncomeStmt!EJ15</f>
        <v/>
      </c>
      <c r="EK14" s="37">
        <f>o_IncomeStmt!EK15</f>
        <v/>
      </c>
      <c r="EL14" s="37">
        <f>o_IncomeStmt!EL15</f>
        <v/>
      </c>
      <c r="EM14" s="37">
        <f>o_IncomeStmt!EM15</f>
        <v/>
      </c>
      <c r="EN14" s="37">
        <f>o_IncomeStmt!EN15</f>
        <v/>
      </c>
      <c r="EO14" s="37">
        <f>o_IncomeStmt!EO15</f>
        <v/>
      </c>
      <c r="EP14" s="37">
        <f>o_IncomeStmt!EP15</f>
        <v/>
      </c>
      <c r="EQ14" s="37">
        <f>o_IncomeStmt!EQ15</f>
        <v/>
      </c>
      <c r="ER14" s="37">
        <f>o_IncomeStmt!ER15</f>
        <v/>
      </c>
      <c r="ES14" s="37">
        <f>o_IncomeStmt!ES15</f>
        <v/>
      </c>
      <c r="ET14" s="37">
        <f>o_IncomeStmt!ET15</f>
        <v/>
      </c>
      <c r="EU14" s="37">
        <f>o_IncomeStmt!EU15</f>
        <v/>
      </c>
      <c r="EV14" s="37">
        <f>o_IncomeStmt!EV15</f>
        <v/>
      </c>
      <c r="EW14" s="37">
        <f>o_IncomeStmt!EW15</f>
        <v/>
      </c>
      <c r="EX14" s="37">
        <f>o_IncomeStmt!EX15</f>
        <v/>
      </c>
      <c r="EY14" s="37">
        <f>o_IncomeStmt!EY15</f>
        <v/>
      </c>
      <c r="EZ14" s="37">
        <f>o_IncomeStmt!EZ15</f>
        <v/>
      </c>
      <c r="FA14" s="37">
        <f>o_IncomeStmt!FA15</f>
        <v/>
      </c>
      <c r="FB14" s="37">
        <f>o_IncomeStmt!FB15</f>
        <v/>
      </c>
      <c r="FC14" s="37">
        <f>o_IncomeStmt!FC15</f>
        <v/>
      </c>
      <c r="FD14" s="37">
        <f>o_IncomeStmt!FD15</f>
        <v/>
      </c>
      <c r="FE14" s="37">
        <f>o_IncomeStmt!FE15</f>
        <v/>
      </c>
      <c r="FF14" s="37">
        <f>o_IncomeStmt!FF15</f>
        <v/>
      </c>
      <c r="FG14" s="37">
        <f>o_IncomeStmt!FG15</f>
        <v/>
      </c>
      <c r="FH14" s="37">
        <f>o_IncomeStmt!FH15</f>
        <v/>
      </c>
      <c r="FI14" s="37">
        <f>o_IncomeStmt!FI15</f>
        <v/>
      </c>
      <c r="FJ14" s="37">
        <f>o_IncomeStmt!FJ15</f>
        <v/>
      </c>
      <c r="FK14" s="37">
        <f>o_IncomeStmt!FK15</f>
        <v/>
      </c>
      <c r="FL14" s="37">
        <f>o_IncomeStmt!FL15</f>
        <v/>
      </c>
      <c r="FM14" s="37">
        <f>o_IncomeStmt!FM15</f>
        <v/>
      </c>
      <c r="FN14" s="37">
        <f>o_IncomeStmt!FN15</f>
        <v/>
      </c>
      <c r="FO14" s="37">
        <f>o_IncomeStmt!FO15</f>
        <v/>
      </c>
      <c r="FP14" s="37">
        <f>o_IncomeStmt!FP15</f>
        <v/>
      </c>
      <c r="FQ14" s="37">
        <f>o_IncomeStmt!FQ15</f>
        <v/>
      </c>
      <c r="FR14" s="37">
        <f>o_IncomeStmt!FR15</f>
        <v/>
      </c>
      <c r="FS14" s="37">
        <f>o_IncomeStmt!FS15</f>
        <v/>
      </c>
      <c r="FT14" s="37">
        <f>o_IncomeStmt!FT15</f>
        <v/>
      </c>
      <c r="FU14" s="37">
        <f>o_IncomeStmt!FU15</f>
        <v/>
      </c>
      <c r="FV14" s="37">
        <f>o_IncomeStmt!FV15</f>
        <v/>
      </c>
      <c r="FW14" s="37">
        <f>o_IncomeStmt!FW15</f>
        <v/>
      </c>
      <c r="FX14" s="37">
        <f>o_IncomeStmt!FX15</f>
        <v/>
      </c>
      <c r="FY14" s="37">
        <f>o_IncomeStmt!FY15</f>
        <v/>
      </c>
      <c r="FZ14" s="37">
        <f>o_IncomeStmt!FZ15</f>
        <v/>
      </c>
      <c r="GA14" s="37">
        <f>o_IncomeStmt!GA15</f>
        <v/>
      </c>
    </row>
    <row r="15">
      <c r="A15" s="24" t="inlineStr">
        <is>
          <t>Net Revenue after Royalties</t>
        </is>
      </c>
      <c r="C15" s="35">
        <f>SUM(D15:GA15)</f>
        <v/>
      </c>
      <c r="D15" s="35">
        <f>D13+D14</f>
        <v/>
      </c>
      <c r="E15" s="35">
        <f>E13+E14</f>
        <v/>
      </c>
      <c r="F15" s="35">
        <f>F13+F14</f>
        <v/>
      </c>
      <c r="G15" s="35">
        <f>G13+G14</f>
        <v/>
      </c>
      <c r="H15" s="35">
        <f>H13+H14</f>
        <v/>
      </c>
      <c r="I15" s="35">
        <f>I13+I14</f>
        <v/>
      </c>
      <c r="J15" s="35">
        <f>J13+J14</f>
        <v/>
      </c>
      <c r="K15" s="35">
        <f>K13+K14</f>
        <v/>
      </c>
      <c r="L15" s="35">
        <f>L13+L14</f>
        <v/>
      </c>
      <c r="M15" s="35">
        <f>M13+M14</f>
        <v/>
      </c>
      <c r="N15" s="35">
        <f>N13+N14</f>
        <v/>
      </c>
      <c r="O15" s="35">
        <f>O13+O14</f>
        <v/>
      </c>
      <c r="P15" s="35">
        <f>P13+P14</f>
        <v/>
      </c>
      <c r="Q15" s="35">
        <f>Q13+Q14</f>
        <v/>
      </c>
      <c r="R15" s="35">
        <f>R13+R14</f>
        <v/>
      </c>
      <c r="S15" s="35">
        <f>S13+S14</f>
        <v/>
      </c>
      <c r="T15" s="35">
        <f>T13+T14</f>
        <v/>
      </c>
      <c r="U15" s="35">
        <f>U13+U14</f>
        <v/>
      </c>
      <c r="V15" s="35">
        <f>V13+V14</f>
        <v/>
      </c>
      <c r="W15" s="35">
        <f>W13+W14</f>
        <v/>
      </c>
      <c r="X15" s="35">
        <f>X13+X14</f>
        <v/>
      </c>
      <c r="Y15" s="35">
        <f>Y13+Y14</f>
        <v/>
      </c>
      <c r="Z15" s="35">
        <f>Z13+Z14</f>
        <v/>
      </c>
      <c r="AA15" s="35">
        <f>AA13+AA14</f>
        <v/>
      </c>
      <c r="AB15" s="35">
        <f>AB13+AB14</f>
        <v/>
      </c>
      <c r="AC15" s="35">
        <f>AC13+AC14</f>
        <v/>
      </c>
      <c r="AD15" s="35">
        <f>AD13+AD14</f>
        <v/>
      </c>
      <c r="AE15" s="35">
        <f>AE13+AE14</f>
        <v/>
      </c>
      <c r="AF15" s="35">
        <f>AF13+AF14</f>
        <v/>
      </c>
      <c r="AG15" s="35">
        <f>AG13+AG14</f>
        <v/>
      </c>
      <c r="AH15" s="35">
        <f>AH13+AH14</f>
        <v/>
      </c>
      <c r="AI15" s="35">
        <f>AI13+AI14</f>
        <v/>
      </c>
      <c r="AJ15" s="35">
        <f>AJ13+AJ14</f>
        <v/>
      </c>
      <c r="AK15" s="35">
        <f>AK13+AK14</f>
        <v/>
      </c>
      <c r="AL15" s="35">
        <f>AL13+AL14</f>
        <v/>
      </c>
      <c r="AM15" s="35">
        <f>AM13+AM14</f>
        <v/>
      </c>
      <c r="AN15" s="35">
        <f>AN13+AN14</f>
        <v/>
      </c>
      <c r="AO15" s="35">
        <f>AO13+AO14</f>
        <v/>
      </c>
      <c r="AP15" s="35">
        <f>AP13+AP14</f>
        <v/>
      </c>
      <c r="AQ15" s="35">
        <f>AQ13+AQ14</f>
        <v/>
      </c>
      <c r="AR15" s="35">
        <f>AR13+AR14</f>
        <v/>
      </c>
      <c r="AS15" s="35">
        <f>AS13+AS14</f>
        <v/>
      </c>
      <c r="AT15" s="35">
        <f>AT13+AT14</f>
        <v/>
      </c>
      <c r="AU15" s="35">
        <f>AU13+AU14</f>
        <v/>
      </c>
      <c r="AV15" s="35">
        <f>AV13+AV14</f>
        <v/>
      </c>
      <c r="AW15" s="35">
        <f>AW13+AW14</f>
        <v/>
      </c>
      <c r="AX15" s="35">
        <f>AX13+AX14</f>
        <v/>
      </c>
      <c r="AY15" s="35">
        <f>AY13+AY14</f>
        <v/>
      </c>
      <c r="AZ15" s="35">
        <f>AZ13+AZ14</f>
        <v/>
      </c>
      <c r="BA15" s="35">
        <f>BA13+BA14</f>
        <v/>
      </c>
      <c r="BB15" s="35">
        <f>BB13+BB14</f>
        <v/>
      </c>
      <c r="BC15" s="35">
        <f>BC13+BC14</f>
        <v/>
      </c>
      <c r="BD15" s="35">
        <f>BD13+BD14</f>
        <v/>
      </c>
      <c r="BE15" s="35">
        <f>BE13+BE14</f>
        <v/>
      </c>
      <c r="BF15" s="35">
        <f>BF13+BF14</f>
        <v/>
      </c>
      <c r="BG15" s="35">
        <f>BG13+BG14</f>
        <v/>
      </c>
      <c r="BH15" s="35">
        <f>BH13+BH14</f>
        <v/>
      </c>
      <c r="BI15" s="35">
        <f>BI13+BI14</f>
        <v/>
      </c>
      <c r="BJ15" s="35">
        <f>BJ13+BJ14</f>
        <v/>
      </c>
      <c r="BK15" s="35">
        <f>BK13+BK14</f>
        <v/>
      </c>
      <c r="BL15" s="35">
        <f>BL13+BL14</f>
        <v/>
      </c>
      <c r="BM15" s="35">
        <f>BM13+BM14</f>
        <v/>
      </c>
      <c r="BN15" s="35">
        <f>BN13+BN14</f>
        <v/>
      </c>
      <c r="BO15" s="35">
        <f>BO13+BO14</f>
        <v/>
      </c>
      <c r="BP15" s="35">
        <f>BP13+BP14</f>
        <v/>
      </c>
      <c r="BQ15" s="35">
        <f>BQ13+BQ14</f>
        <v/>
      </c>
      <c r="BR15" s="35">
        <f>BR13+BR14</f>
        <v/>
      </c>
      <c r="BS15" s="35">
        <f>BS13+BS14</f>
        <v/>
      </c>
      <c r="BT15" s="35">
        <f>BT13+BT14</f>
        <v/>
      </c>
      <c r="BU15" s="35">
        <f>BU13+BU14</f>
        <v/>
      </c>
      <c r="BV15" s="35">
        <f>BV13+BV14</f>
        <v/>
      </c>
      <c r="BW15" s="35">
        <f>BW13+BW14</f>
        <v/>
      </c>
      <c r="BX15" s="35">
        <f>BX13+BX14</f>
        <v/>
      </c>
      <c r="BY15" s="35">
        <f>BY13+BY14</f>
        <v/>
      </c>
      <c r="BZ15" s="35">
        <f>BZ13+BZ14</f>
        <v/>
      </c>
      <c r="CA15" s="35">
        <f>CA13+CA14</f>
        <v/>
      </c>
      <c r="CB15" s="35">
        <f>CB13+CB14</f>
        <v/>
      </c>
      <c r="CC15" s="35">
        <f>CC13+CC14</f>
        <v/>
      </c>
      <c r="CD15" s="35">
        <f>CD13+CD14</f>
        <v/>
      </c>
      <c r="CE15" s="35">
        <f>CE13+CE14</f>
        <v/>
      </c>
      <c r="CF15" s="35">
        <f>CF13+CF14</f>
        <v/>
      </c>
      <c r="CG15" s="35">
        <f>CG13+CG14</f>
        <v/>
      </c>
      <c r="CH15" s="35">
        <f>CH13+CH14</f>
        <v/>
      </c>
      <c r="CI15" s="35">
        <f>CI13+CI14</f>
        <v/>
      </c>
      <c r="CJ15" s="35">
        <f>CJ13+CJ14</f>
        <v/>
      </c>
      <c r="CK15" s="35">
        <f>CK13+CK14</f>
        <v/>
      </c>
      <c r="CL15" s="35">
        <f>CL13+CL14</f>
        <v/>
      </c>
      <c r="CM15" s="35">
        <f>CM13+CM14</f>
        <v/>
      </c>
      <c r="CN15" s="35">
        <f>CN13+CN14</f>
        <v/>
      </c>
      <c r="CO15" s="35">
        <f>CO13+CO14</f>
        <v/>
      </c>
      <c r="CP15" s="35">
        <f>CP13+CP14</f>
        <v/>
      </c>
      <c r="CQ15" s="35">
        <f>CQ13+CQ14</f>
        <v/>
      </c>
      <c r="CR15" s="35">
        <f>CR13+CR14</f>
        <v/>
      </c>
      <c r="CS15" s="35">
        <f>CS13+CS14</f>
        <v/>
      </c>
      <c r="CT15" s="35">
        <f>CT13+CT14</f>
        <v/>
      </c>
      <c r="CU15" s="35">
        <f>CU13+CU14</f>
        <v/>
      </c>
      <c r="CV15" s="35">
        <f>CV13+CV14</f>
        <v/>
      </c>
      <c r="CW15" s="35">
        <f>CW13+CW14</f>
        <v/>
      </c>
      <c r="CX15" s="35">
        <f>CX13+CX14</f>
        <v/>
      </c>
      <c r="CY15" s="35">
        <f>CY13+CY14</f>
        <v/>
      </c>
      <c r="CZ15" s="35">
        <f>CZ13+CZ14</f>
        <v/>
      </c>
      <c r="DA15" s="35">
        <f>DA13+DA14</f>
        <v/>
      </c>
      <c r="DB15" s="35">
        <f>DB13+DB14</f>
        <v/>
      </c>
      <c r="DC15" s="35">
        <f>DC13+DC14</f>
        <v/>
      </c>
      <c r="DD15" s="35">
        <f>DD13+DD14</f>
        <v/>
      </c>
      <c r="DE15" s="35">
        <f>DE13+DE14</f>
        <v/>
      </c>
      <c r="DF15" s="35">
        <f>DF13+DF14</f>
        <v/>
      </c>
      <c r="DG15" s="35">
        <f>DG13+DG14</f>
        <v/>
      </c>
      <c r="DH15" s="35">
        <f>DH13+DH14</f>
        <v/>
      </c>
      <c r="DI15" s="35">
        <f>DI13+DI14</f>
        <v/>
      </c>
      <c r="DJ15" s="35">
        <f>DJ13+DJ14</f>
        <v/>
      </c>
      <c r="DK15" s="35">
        <f>DK13+DK14</f>
        <v/>
      </c>
      <c r="DL15" s="35">
        <f>DL13+DL14</f>
        <v/>
      </c>
      <c r="DM15" s="35">
        <f>DM13+DM14</f>
        <v/>
      </c>
      <c r="DN15" s="35">
        <f>DN13+DN14</f>
        <v/>
      </c>
      <c r="DO15" s="35">
        <f>DO13+DO14</f>
        <v/>
      </c>
      <c r="DP15" s="35">
        <f>DP13+DP14</f>
        <v/>
      </c>
      <c r="DQ15" s="35">
        <f>DQ13+DQ14</f>
        <v/>
      </c>
      <c r="DR15" s="35">
        <f>DR13+DR14</f>
        <v/>
      </c>
      <c r="DS15" s="35">
        <f>DS13+DS14</f>
        <v/>
      </c>
      <c r="DT15" s="35">
        <f>DT13+DT14</f>
        <v/>
      </c>
      <c r="DU15" s="35">
        <f>DU13+DU14</f>
        <v/>
      </c>
      <c r="DV15" s="35">
        <f>DV13+DV14</f>
        <v/>
      </c>
      <c r="DW15" s="35">
        <f>DW13+DW14</f>
        <v/>
      </c>
      <c r="DX15" s="35">
        <f>DX13+DX14</f>
        <v/>
      </c>
      <c r="DY15" s="35">
        <f>DY13+DY14</f>
        <v/>
      </c>
      <c r="DZ15" s="35">
        <f>DZ13+DZ14</f>
        <v/>
      </c>
      <c r="EA15" s="35">
        <f>EA13+EA14</f>
        <v/>
      </c>
      <c r="EB15" s="35">
        <f>EB13+EB14</f>
        <v/>
      </c>
      <c r="EC15" s="35">
        <f>EC13+EC14</f>
        <v/>
      </c>
      <c r="ED15" s="35">
        <f>ED13+ED14</f>
        <v/>
      </c>
      <c r="EE15" s="35">
        <f>EE13+EE14</f>
        <v/>
      </c>
      <c r="EF15" s="35">
        <f>EF13+EF14</f>
        <v/>
      </c>
      <c r="EG15" s="35">
        <f>EG13+EG14</f>
        <v/>
      </c>
      <c r="EH15" s="35">
        <f>EH13+EH14</f>
        <v/>
      </c>
      <c r="EI15" s="35">
        <f>EI13+EI14</f>
        <v/>
      </c>
      <c r="EJ15" s="35">
        <f>EJ13+EJ14</f>
        <v/>
      </c>
      <c r="EK15" s="35">
        <f>EK13+EK14</f>
        <v/>
      </c>
      <c r="EL15" s="35">
        <f>EL13+EL14</f>
        <v/>
      </c>
      <c r="EM15" s="35">
        <f>EM13+EM14</f>
        <v/>
      </c>
      <c r="EN15" s="35">
        <f>EN13+EN14</f>
        <v/>
      </c>
      <c r="EO15" s="35">
        <f>EO13+EO14</f>
        <v/>
      </c>
      <c r="EP15" s="35">
        <f>EP13+EP14</f>
        <v/>
      </c>
      <c r="EQ15" s="35">
        <f>EQ13+EQ14</f>
        <v/>
      </c>
      <c r="ER15" s="35">
        <f>ER13+ER14</f>
        <v/>
      </c>
      <c r="ES15" s="35">
        <f>ES13+ES14</f>
        <v/>
      </c>
      <c r="ET15" s="35">
        <f>ET13+ET14</f>
        <v/>
      </c>
      <c r="EU15" s="35">
        <f>EU13+EU14</f>
        <v/>
      </c>
      <c r="EV15" s="35">
        <f>EV13+EV14</f>
        <v/>
      </c>
      <c r="EW15" s="35">
        <f>EW13+EW14</f>
        <v/>
      </c>
      <c r="EX15" s="35">
        <f>EX13+EX14</f>
        <v/>
      </c>
      <c r="EY15" s="35">
        <f>EY13+EY14</f>
        <v/>
      </c>
      <c r="EZ15" s="35">
        <f>EZ13+EZ14</f>
        <v/>
      </c>
      <c r="FA15" s="35">
        <f>FA13+FA14</f>
        <v/>
      </c>
      <c r="FB15" s="35">
        <f>FB13+FB14</f>
        <v/>
      </c>
      <c r="FC15" s="35">
        <f>FC13+FC14</f>
        <v/>
      </c>
      <c r="FD15" s="35">
        <f>FD13+FD14</f>
        <v/>
      </c>
      <c r="FE15" s="35">
        <f>FE13+FE14</f>
        <v/>
      </c>
      <c r="FF15" s="35">
        <f>FF13+FF14</f>
        <v/>
      </c>
      <c r="FG15" s="35">
        <f>FG13+FG14</f>
        <v/>
      </c>
      <c r="FH15" s="35">
        <f>FH13+FH14</f>
        <v/>
      </c>
      <c r="FI15" s="35">
        <f>FI13+FI14</f>
        <v/>
      </c>
      <c r="FJ15" s="35">
        <f>FJ13+FJ14</f>
        <v/>
      </c>
      <c r="FK15" s="35">
        <f>FK13+FK14</f>
        <v/>
      </c>
      <c r="FL15" s="35">
        <f>FL13+FL14</f>
        <v/>
      </c>
      <c r="FM15" s="35">
        <f>FM13+FM14</f>
        <v/>
      </c>
      <c r="FN15" s="35">
        <f>FN13+FN14</f>
        <v/>
      </c>
      <c r="FO15" s="35">
        <f>FO13+FO14</f>
        <v/>
      </c>
      <c r="FP15" s="35">
        <f>FP13+FP14</f>
        <v/>
      </c>
      <c r="FQ15" s="35">
        <f>FQ13+FQ14</f>
        <v/>
      </c>
      <c r="FR15" s="35">
        <f>FR13+FR14</f>
        <v/>
      </c>
      <c r="FS15" s="35">
        <f>FS13+FS14</f>
        <v/>
      </c>
      <c r="FT15" s="35">
        <f>FT13+FT14</f>
        <v/>
      </c>
      <c r="FU15" s="35">
        <f>FU13+FU14</f>
        <v/>
      </c>
      <c r="FV15" s="35">
        <f>FV13+FV14</f>
        <v/>
      </c>
      <c r="FW15" s="35">
        <f>FW13+FW14</f>
        <v/>
      </c>
      <c r="FX15" s="35">
        <f>FX13+FX14</f>
        <v/>
      </c>
      <c r="FY15" s="35">
        <f>FY13+FY14</f>
        <v/>
      </c>
      <c r="FZ15" s="35">
        <f>FZ13+FZ14</f>
        <v/>
      </c>
      <c r="GA15" s="35">
        <f>GA13+GA14</f>
        <v/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FF8C00"/>
    <outlinePr summaryBelow="1" summaryRight="1"/>
    <pageSetUpPr/>
  </sheetPr>
  <dimension ref="A1:GA15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COST BREAKDOWN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Year</t>
        </is>
      </c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Phase</t>
        </is>
      </c>
      <c r="D6" s="25" t="inlineStr">
        <is>
          <t>Pre-Dev</t>
        </is>
      </c>
      <c r="E6" s="25" t="inlineStr">
        <is>
          <t>Pre-Dev</t>
        </is>
      </c>
      <c r="F6" s="25" t="inlineStr">
        <is>
          <t>Pre-Dev</t>
        </is>
      </c>
      <c r="G6" s="25" t="inlineStr">
        <is>
          <t>Pre-Dev</t>
        </is>
      </c>
      <c r="H6" s="25" t="inlineStr">
        <is>
          <t>Pre-Dev</t>
        </is>
      </c>
      <c r="I6" s="25" t="inlineStr">
        <is>
          <t>Pre-Dev</t>
        </is>
      </c>
      <c r="J6" s="25" t="inlineStr">
        <is>
          <t>Pre-Dev</t>
        </is>
      </c>
      <c r="K6" s="25" t="inlineStr">
        <is>
          <t>Pre-Dev</t>
        </is>
      </c>
      <c r="L6" s="25" t="inlineStr">
        <is>
          <t>Pre-Dev</t>
        </is>
      </c>
      <c r="M6" s="25" t="inlineStr">
        <is>
          <t>Pre-Dev</t>
        </is>
      </c>
      <c r="N6" s="25" t="inlineStr">
        <is>
          <t>Pre-Dev</t>
        </is>
      </c>
      <c r="O6" s="25" t="inlineStr">
        <is>
          <t>Pre-Dev</t>
        </is>
      </c>
      <c r="P6" s="25" t="inlineStr">
        <is>
          <t>Development</t>
        </is>
      </c>
      <c r="Q6" s="25" t="inlineStr">
        <is>
          <t>Development</t>
        </is>
      </c>
      <c r="R6" s="25" t="inlineStr">
        <is>
          <t>Development</t>
        </is>
      </c>
      <c r="S6" s="25" t="inlineStr">
        <is>
          <t>Development</t>
        </is>
      </c>
      <c r="T6" s="25" t="inlineStr">
        <is>
          <t>Development</t>
        </is>
      </c>
      <c r="U6" s="25" t="inlineStr">
        <is>
          <t>Development</t>
        </is>
      </c>
      <c r="V6" s="25" t="inlineStr">
        <is>
          <t>Development</t>
        </is>
      </c>
      <c r="W6" s="25" t="inlineStr">
        <is>
          <t>Development</t>
        </is>
      </c>
      <c r="X6" s="25" t="inlineStr">
        <is>
          <t>Development</t>
        </is>
      </c>
      <c r="Y6" s="25" t="inlineStr">
        <is>
          <t>Development</t>
        </is>
      </c>
      <c r="Z6" s="25" t="inlineStr">
        <is>
          <t>Development</t>
        </is>
      </c>
      <c r="AA6" s="25" t="inlineStr">
        <is>
          <t>Development</t>
        </is>
      </c>
      <c r="AB6" s="25" t="inlineStr">
        <is>
          <t>Development</t>
        </is>
      </c>
      <c r="AC6" s="25" t="inlineStr">
        <is>
          <t>Development</t>
        </is>
      </c>
      <c r="AD6" s="25" t="inlineStr">
        <is>
          <t>Development</t>
        </is>
      </c>
      <c r="AE6" s="25" t="inlineStr">
        <is>
          <t>Development</t>
        </is>
      </c>
      <c r="AF6" s="25" t="inlineStr">
        <is>
          <t>Development</t>
        </is>
      </c>
      <c r="AG6" s="25" t="inlineStr">
        <is>
          <t>Development</t>
        </is>
      </c>
      <c r="AH6" s="25" t="inlineStr">
        <is>
          <t>Development</t>
        </is>
      </c>
      <c r="AI6" s="25" t="inlineStr">
        <is>
          <t>Development</t>
        </is>
      </c>
      <c r="AJ6" s="25" t="inlineStr">
        <is>
          <t>Development</t>
        </is>
      </c>
      <c r="AK6" s="25" t="inlineStr">
        <is>
          <t>Development</t>
        </is>
      </c>
      <c r="AL6" s="25" t="inlineStr">
        <is>
          <t>Development</t>
        </is>
      </c>
      <c r="AM6" s="25" t="inlineStr">
        <is>
          <t>Development</t>
        </is>
      </c>
      <c r="AN6" s="25" t="inlineStr">
        <is>
          <t>Development</t>
        </is>
      </c>
      <c r="AO6" s="25" t="inlineStr">
        <is>
          <t>Development</t>
        </is>
      </c>
      <c r="AP6" s="25" t="inlineStr">
        <is>
          <t>Development</t>
        </is>
      </c>
      <c r="AQ6" s="25" t="inlineStr">
        <is>
          <t>Development</t>
        </is>
      </c>
      <c r="AR6" s="25" t="inlineStr">
        <is>
          <t>Development</t>
        </is>
      </c>
      <c r="AS6" s="25" t="inlineStr">
        <is>
          <t>Development</t>
        </is>
      </c>
      <c r="AT6" s="25" t="inlineStr">
        <is>
          <t>Ramp-Up</t>
        </is>
      </c>
      <c r="AU6" s="25" t="inlineStr">
        <is>
          <t>Ramp-Up</t>
        </is>
      </c>
      <c r="AV6" s="25" t="inlineStr">
        <is>
          <t>Ramp-Up</t>
        </is>
      </c>
      <c r="AW6" s="25" t="inlineStr">
        <is>
          <t>Ramp-Up</t>
        </is>
      </c>
      <c r="AX6" s="25" t="inlineStr">
        <is>
          <t>Ramp-Up</t>
        </is>
      </c>
      <c r="AY6" s="25" t="inlineStr">
        <is>
          <t>Ramp-Up</t>
        </is>
      </c>
      <c r="AZ6" s="25" t="inlineStr">
        <is>
          <t>Ramp-Up</t>
        </is>
      </c>
      <c r="BA6" s="25" t="inlineStr">
        <is>
          <t>Ramp-Up</t>
        </is>
      </c>
      <c r="BB6" s="25" t="inlineStr">
        <is>
          <t>Ramp-Up</t>
        </is>
      </c>
      <c r="BC6" s="25" t="inlineStr">
        <is>
          <t>Ramp-Up</t>
        </is>
      </c>
      <c r="BD6" s="25" t="inlineStr">
        <is>
          <t>Ramp-Up</t>
        </is>
      </c>
      <c r="BE6" s="25" t="inlineStr">
        <is>
          <t>Ramp-Up</t>
        </is>
      </c>
      <c r="BF6" s="25" t="inlineStr">
        <is>
          <t>Steady State</t>
        </is>
      </c>
      <c r="BG6" s="25" t="inlineStr">
        <is>
          <t>Steady State</t>
        </is>
      </c>
      <c r="BH6" s="25" t="inlineStr">
        <is>
          <t>Steady State</t>
        </is>
      </c>
      <c r="BI6" s="25" t="inlineStr">
        <is>
          <t>Steady State</t>
        </is>
      </c>
      <c r="BJ6" s="25" t="inlineStr">
        <is>
          <t>Steady State</t>
        </is>
      </c>
      <c r="BK6" s="25" t="inlineStr">
        <is>
          <t>Steady State</t>
        </is>
      </c>
      <c r="BL6" s="25" t="inlineStr">
        <is>
          <t>Steady State</t>
        </is>
      </c>
      <c r="BM6" s="25" t="inlineStr">
        <is>
          <t>Steady State</t>
        </is>
      </c>
      <c r="BN6" s="25" t="inlineStr">
        <is>
          <t>Steady State</t>
        </is>
      </c>
      <c r="BO6" s="25" t="inlineStr">
        <is>
          <t>Steady State</t>
        </is>
      </c>
      <c r="BP6" s="25" t="inlineStr">
        <is>
          <t>Steady State</t>
        </is>
      </c>
      <c r="BQ6" s="25" t="inlineStr">
        <is>
          <t>Steady State</t>
        </is>
      </c>
      <c r="BR6" s="25" t="inlineStr">
        <is>
          <t>Steady State</t>
        </is>
      </c>
      <c r="BS6" s="25" t="inlineStr">
        <is>
          <t>Steady State</t>
        </is>
      </c>
      <c r="BT6" s="25" t="inlineStr">
        <is>
          <t>Steady State</t>
        </is>
      </c>
      <c r="BU6" s="25" t="inlineStr">
        <is>
          <t>Steady State</t>
        </is>
      </c>
      <c r="BV6" s="25" t="inlineStr">
        <is>
          <t>Steady State</t>
        </is>
      </c>
      <c r="BW6" s="25" t="inlineStr">
        <is>
          <t>Steady State</t>
        </is>
      </c>
      <c r="BX6" s="25" t="inlineStr">
        <is>
          <t>Steady State</t>
        </is>
      </c>
      <c r="BY6" s="25" t="inlineStr">
        <is>
          <t>Steady State</t>
        </is>
      </c>
      <c r="BZ6" s="25" t="inlineStr">
        <is>
          <t>Steady State</t>
        </is>
      </c>
      <c r="CA6" s="25" t="inlineStr">
        <is>
          <t>Steady State</t>
        </is>
      </c>
      <c r="CB6" s="25" t="inlineStr">
        <is>
          <t>Steady State</t>
        </is>
      </c>
      <c r="CC6" s="25" t="inlineStr">
        <is>
          <t>Steady State</t>
        </is>
      </c>
      <c r="CD6" s="25" t="inlineStr">
        <is>
          <t>Steady State</t>
        </is>
      </c>
      <c r="CE6" s="25" t="inlineStr">
        <is>
          <t>Steady State</t>
        </is>
      </c>
      <c r="CF6" s="25" t="inlineStr">
        <is>
          <t>Steady State</t>
        </is>
      </c>
      <c r="CG6" s="25" t="inlineStr">
        <is>
          <t>Steady State</t>
        </is>
      </c>
      <c r="CH6" s="25" t="inlineStr">
        <is>
          <t>Steady State</t>
        </is>
      </c>
      <c r="CI6" s="25" t="inlineStr">
        <is>
          <t>Steady State</t>
        </is>
      </c>
      <c r="CJ6" s="25" t="inlineStr">
        <is>
          <t>Steady State</t>
        </is>
      </c>
      <c r="CK6" s="25" t="inlineStr">
        <is>
          <t>Steady State</t>
        </is>
      </c>
      <c r="CL6" s="25" t="inlineStr">
        <is>
          <t>Steady State</t>
        </is>
      </c>
      <c r="CM6" s="25" t="inlineStr">
        <is>
          <t>Steady State</t>
        </is>
      </c>
      <c r="CN6" s="25" t="inlineStr">
        <is>
          <t>Steady State</t>
        </is>
      </c>
      <c r="CO6" s="25" t="inlineStr">
        <is>
          <t>Steady State</t>
        </is>
      </c>
      <c r="CP6" s="25" t="inlineStr">
        <is>
          <t>Steady State</t>
        </is>
      </c>
      <c r="CQ6" s="25" t="inlineStr">
        <is>
          <t>Steady State</t>
        </is>
      </c>
      <c r="CR6" s="25" t="inlineStr">
        <is>
          <t>Steady State</t>
        </is>
      </c>
      <c r="CS6" s="25" t="inlineStr">
        <is>
          <t>Steady State</t>
        </is>
      </c>
      <c r="CT6" s="25" t="inlineStr">
        <is>
          <t>Steady State</t>
        </is>
      </c>
      <c r="CU6" s="25" t="inlineStr">
        <is>
          <t>Steady State</t>
        </is>
      </c>
      <c r="CV6" s="25" t="inlineStr">
        <is>
          <t>Steady State</t>
        </is>
      </c>
      <c r="CW6" s="25" t="inlineStr">
        <is>
          <t>Steady State</t>
        </is>
      </c>
      <c r="CX6" s="25" t="inlineStr">
        <is>
          <t>Steady State</t>
        </is>
      </c>
      <c r="CY6" s="25" t="inlineStr">
        <is>
          <t>Steady State</t>
        </is>
      </c>
      <c r="CZ6" s="25" t="inlineStr">
        <is>
          <t>Steady State</t>
        </is>
      </c>
      <c r="DA6" s="25" t="inlineStr">
        <is>
          <t>Steady State</t>
        </is>
      </c>
      <c r="DB6" s="25" t="inlineStr">
        <is>
          <t>Steady State</t>
        </is>
      </c>
      <c r="DC6" s="25" t="inlineStr">
        <is>
          <t>Steady State</t>
        </is>
      </c>
      <c r="DD6" s="25" t="inlineStr">
        <is>
          <t>Steady State</t>
        </is>
      </c>
      <c r="DE6" s="25" t="inlineStr">
        <is>
          <t>Steady State</t>
        </is>
      </c>
      <c r="DF6" s="25" t="inlineStr">
        <is>
          <t>Steady State</t>
        </is>
      </c>
      <c r="DG6" s="25" t="inlineStr">
        <is>
          <t>Steady State</t>
        </is>
      </c>
      <c r="DH6" s="25" t="inlineStr">
        <is>
          <t>Steady State</t>
        </is>
      </c>
      <c r="DI6" s="25" t="inlineStr">
        <is>
          <t>Steady State</t>
        </is>
      </c>
      <c r="DJ6" s="25" t="inlineStr">
        <is>
          <t>Steady State</t>
        </is>
      </c>
      <c r="DK6" s="25" t="inlineStr">
        <is>
          <t>Steady State</t>
        </is>
      </c>
      <c r="DL6" s="25" t="inlineStr">
        <is>
          <t>Steady State</t>
        </is>
      </c>
      <c r="DM6" s="25" t="inlineStr">
        <is>
          <t>Steady State</t>
        </is>
      </c>
      <c r="DN6" s="25" t="inlineStr">
        <is>
          <t>Steady State</t>
        </is>
      </c>
      <c r="DO6" s="25" t="inlineStr">
        <is>
          <t>Steady State</t>
        </is>
      </c>
      <c r="DP6" s="25" t="inlineStr">
        <is>
          <t>Steady State</t>
        </is>
      </c>
      <c r="DQ6" s="25" t="inlineStr">
        <is>
          <t>Steady State</t>
        </is>
      </c>
      <c r="DR6" s="25" t="inlineStr">
        <is>
          <t>Steady State</t>
        </is>
      </c>
      <c r="DS6" s="25" t="inlineStr">
        <is>
          <t>Steady State</t>
        </is>
      </c>
      <c r="DT6" s="25" t="inlineStr">
        <is>
          <t>Steady State</t>
        </is>
      </c>
      <c r="DU6" s="25" t="inlineStr">
        <is>
          <t>Steady State</t>
        </is>
      </c>
      <c r="DV6" s="25" t="inlineStr">
        <is>
          <t>Steady State</t>
        </is>
      </c>
      <c r="DW6" s="25" t="inlineStr">
        <is>
          <t>Steady State</t>
        </is>
      </c>
      <c r="DX6" s="25" t="inlineStr">
        <is>
          <t>Steady State</t>
        </is>
      </c>
      <c r="DY6" s="25" t="inlineStr">
        <is>
          <t>Steady State</t>
        </is>
      </c>
      <c r="DZ6" s="25" t="inlineStr">
        <is>
          <t>Steady State</t>
        </is>
      </c>
      <c r="EA6" s="25" t="inlineStr">
        <is>
          <t>Steady State</t>
        </is>
      </c>
      <c r="EB6" s="25" t="inlineStr">
        <is>
          <t>Steady State</t>
        </is>
      </c>
      <c r="EC6" s="25" t="inlineStr">
        <is>
          <t>Steady State</t>
        </is>
      </c>
      <c r="ED6" s="25" t="inlineStr">
        <is>
          <t>Steady State</t>
        </is>
      </c>
      <c r="EE6" s="25" t="inlineStr">
        <is>
          <t>Steady State</t>
        </is>
      </c>
      <c r="EF6" s="25" t="inlineStr">
        <is>
          <t>Steady State</t>
        </is>
      </c>
      <c r="EG6" s="25" t="inlineStr">
        <is>
          <t>Steady State</t>
        </is>
      </c>
      <c r="EH6" s="25" t="inlineStr">
        <is>
          <t>Steady State</t>
        </is>
      </c>
      <c r="EI6" s="25" t="inlineStr">
        <is>
          <t>Steady State</t>
        </is>
      </c>
      <c r="EJ6" s="25" t="inlineStr">
        <is>
          <t>Steady State</t>
        </is>
      </c>
      <c r="EK6" s="25" t="inlineStr">
        <is>
          <t>Steady State</t>
        </is>
      </c>
      <c r="EL6" s="25" t="inlineStr">
        <is>
          <t>Steady State</t>
        </is>
      </c>
      <c r="EM6" s="25" t="inlineStr">
        <is>
          <t>Steady State</t>
        </is>
      </c>
      <c r="EN6" s="25" t="inlineStr">
        <is>
          <t>Steady State</t>
        </is>
      </c>
      <c r="EO6" s="25" t="inlineStr">
        <is>
          <t>Steady State</t>
        </is>
      </c>
      <c r="EP6" s="25" t="inlineStr">
        <is>
          <t>Steady State</t>
        </is>
      </c>
      <c r="EQ6" s="25" t="inlineStr">
        <is>
          <t>Steady State</t>
        </is>
      </c>
      <c r="ER6" s="25" t="inlineStr">
        <is>
          <t>Steady State</t>
        </is>
      </c>
      <c r="ES6" s="25" t="inlineStr">
        <is>
          <t>Steady State</t>
        </is>
      </c>
      <c r="ET6" s="25" t="inlineStr">
        <is>
          <t>Steady State</t>
        </is>
      </c>
      <c r="EU6" s="25" t="inlineStr">
        <is>
          <t>Steady State</t>
        </is>
      </c>
      <c r="EV6" s="25" t="inlineStr">
        <is>
          <t>Steady State</t>
        </is>
      </c>
      <c r="EW6" s="25" t="inlineStr">
        <is>
          <t>Steady State</t>
        </is>
      </c>
      <c r="EX6" s="25" t="inlineStr">
        <is>
          <t>Steady State</t>
        </is>
      </c>
      <c r="EY6" s="25" t="inlineStr">
        <is>
          <t>Steady State</t>
        </is>
      </c>
      <c r="EZ6" s="25" t="inlineStr">
        <is>
          <t>Steady State</t>
        </is>
      </c>
      <c r="FA6" s="25" t="inlineStr">
        <is>
          <t>Steady State</t>
        </is>
      </c>
      <c r="FB6" s="25" t="inlineStr">
        <is>
          <t>Steady State</t>
        </is>
      </c>
      <c r="FC6" s="25" t="inlineStr">
        <is>
          <t>Steady State</t>
        </is>
      </c>
      <c r="FD6" s="25" t="inlineStr">
        <is>
          <t>Steady State</t>
        </is>
      </c>
      <c r="FE6" s="25" t="inlineStr">
        <is>
          <t>Steady State</t>
        </is>
      </c>
      <c r="FF6" s="25" t="inlineStr">
        <is>
          <t>Steady State</t>
        </is>
      </c>
      <c r="FG6" s="25" t="inlineStr">
        <is>
          <t>Steady State</t>
        </is>
      </c>
      <c r="FH6" s="25" t="inlineStr">
        <is>
          <t>Steady State</t>
        </is>
      </c>
      <c r="FI6" s="25" t="inlineStr">
        <is>
          <t>Steady State</t>
        </is>
      </c>
      <c r="FJ6" s="25" t="inlineStr">
        <is>
          <t>Decline</t>
        </is>
      </c>
      <c r="FK6" s="25" t="inlineStr">
        <is>
          <t>Decline</t>
        </is>
      </c>
      <c r="FL6" s="25" t="inlineStr">
        <is>
          <t>Decline</t>
        </is>
      </c>
      <c r="FM6" s="25" t="inlineStr">
        <is>
          <t>Decline</t>
        </is>
      </c>
      <c r="FN6" s="25" t="inlineStr">
        <is>
          <t>Decline</t>
        </is>
      </c>
      <c r="FO6" s="25" t="inlineStr">
        <is>
          <t>Decline</t>
        </is>
      </c>
      <c r="FP6" s="25" t="inlineStr">
        <is>
          <t>Closure</t>
        </is>
      </c>
      <c r="FQ6" s="25" t="inlineStr">
        <is>
          <t>Closure</t>
        </is>
      </c>
      <c r="FR6" s="25" t="inlineStr">
        <is>
          <t>Closure</t>
        </is>
      </c>
      <c r="FS6" s="25" t="inlineStr">
        <is>
          <t>Closure</t>
        </is>
      </c>
      <c r="FT6" s="25" t="inlineStr">
        <is>
          <t>Closure</t>
        </is>
      </c>
      <c r="FU6" s="25" t="inlineStr">
        <is>
          <t>Closure</t>
        </is>
      </c>
      <c r="FV6" s="25" t="inlineStr">
        <is>
          <t>Closure</t>
        </is>
      </c>
      <c r="FW6" s="25" t="inlineStr">
        <is>
          <t>Closure</t>
        </is>
      </c>
      <c r="FX6" s="25" t="inlineStr">
        <is>
          <t>Closure</t>
        </is>
      </c>
      <c r="FY6" s="25" t="inlineStr">
        <is>
          <t>Closure</t>
        </is>
      </c>
      <c r="FZ6" s="25" t="inlineStr">
        <is>
          <t>Closure</t>
        </is>
      </c>
      <c r="GA6" s="25" t="inlineStr">
        <is>
          <t>Closure</t>
        </is>
      </c>
    </row>
    <row r="8">
      <c r="A8" s="34" t="inlineStr">
        <is>
          <t>Cost Summary</t>
        </is>
      </c>
      <c r="B8" s="34" t="n"/>
      <c r="C8" s="34" t="n"/>
      <c r="D8" s="34" t="n"/>
      <c r="E8" s="34" t="n"/>
      <c r="F8" s="34" t="n"/>
      <c r="G8" s="34" t="n"/>
      <c r="H8" s="34" t="n"/>
      <c r="I8" s="34" t="n"/>
      <c r="J8" s="34" t="n"/>
      <c r="K8" s="34" t="n"/>
      <c r="L8" s="34" t="n"/>
      <c r="M8" s="34" t="n"/>
      <c r="N8" s="34" t="n"/>
      <c r="O8" s="34" t="n"/>
      <c r="P8" s="34" t="n"/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  <c r="AK8" s="34" t="n"/>
      <c r="AL8" s="34" t="n"/>
      <c r="AM8" s="34" t="n"/>
      <c r="AN8" s="34" t="n"/>
      <c r="AO8" s="34" t="n"/>
      <c r="AP8" s="34" t="n"/>
      <c r="AQ8" s="34" t="n"/>
      <c r="AR8" s="34" t="n"/>
      <c r="AS8" s="34" t="n"/>
      <c r="AT8" s="34" t="n"/>
      <c r="AU8" s="34" t="n"/>
      <c r="AV8" s="34" t="n"/>
      <c r="AW8" s="34" t="n"/>
      <c r="AX8" s="34" t="n"/>
      <c r="AY8" s="34" t="n"/>
      <c r="AZ8" s="34" t="n"/>
      <c r="BA8" s="34" t="n"/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n"/>
      <c r="BL8" s="34" t="n"/>
      <c r="BM8" s="34" t="n"/>
      <c r="BN8" s="34" t="n"/>
      <c r="BO8" s="34" t="n"/>
      <c r="BP8" s="34" t="n"/>
      <c r="BQ8" s="34" t="n"/>
      <c r="BR8" s="34" t="n"/>
      <c r="BS8" s="34" t="n"/>
      <c r="BT8" s="34" t="n"/>
      <c r="BU8" s="34" t="n"/>
      <c r="BV8" s="34" t="n"/>
      <c r="BW8" s="34" t="n"/>
      <c r="BX8" s="34" t="n"/>
      <c r="BY8" s="34" t="n"/>
      <c r="BZ8" s="34" t="n"/>
      <c r="CA8" s="34" t="n"/>
      <c r="CB8" s="34" t="n"/>
      <c r="CC8" s="34" t="n"/>
      <c r="CD8" s="34" t="n"/>
      <c r="CE8" s="34" t="n"/>
      <c r="CF8" s="34" t="n"/>
      <c r="CG8" s="34" t="n"/>
      <c r="CH8" s="34" t="n"/>
      <c r="CI8" s="34" t="n"/>
      <c r="CJ8" s="34" t="n"/>
      <c r="CK8" s="34" t="n"/>
      <c r="CL8" s="34" t="n"/>
      <c r="CM8" s="34" t="n"/>
      <c r="CN8" s="34" t="n"/>
      <c r="CO8" s="34" t="n"/>
      <c r="CP8" s="34" t="n"/>
      <c r="CQ8" s="34" t="n"/>
      <c r="CR8" s="34" t="n"/>
      <c r="CS8" s="34" t="n"/>
      <c r="CT8" s="34" t="n"/>
      <c r="CU8" s="34" t="n"/>
      <c r="CV8" s="34" t="n"/>
      <c r="CW8" s="34" t="n"/>
      <c r="CX8" s="34" t="n"/>
      <c r="CY8" s="34" t="n"/>
      <c r="CZ8" s="34" t="n"/>
      <c r="DA8" s="34" t="n"/>
      <c r="DB8" s="34" t="n"/>
      <c r="DC8" s="34" t="n"/>
      <c r="DD8" s="34" t="n"/>
      <c r="DE8" s="34" t="n"/>
      <c r="DF8" s="34" t="n"/>
      <c r="DG8" s="34" t="n"/>
      <c r="DH8" s="34" t="n"/>
      <c r="DI8" s="34" t="n"/>
      <c r="DJ8" s="34" t="n"/>
      <c r="DK8" s="34" t="n"/>
      <c r="DL8" s="34" t="n"/>
      <c r="DM8" s="34" t="n"/>
      <c r="DN8" s="34" t="n"/>
      <c r="DO8" s="34" t="n"/>
      <c r="DP8" s="34" t="n"/>
      <c r="DQ8" s="34" t="n"/>
      <c r="DR8" s="34" t="n"/>
      <c r="DS8" s="34" t="n"/>
      <c r="DT8" s="34" t="n"/>
      <c r="DU8" s="34" t="n"/>
      <c r="DV8" s="34" t="n"/>
      <c r="DW8" s="34" t="n"/>
      <c r="DX8" s="34" t="n"/>
      <c r="DY8" s="34" t="n"/>
      <c r="DZ8" s="34" t="n"/>
      <c r="EA8" s="34" t="n"/>
      <c r="EB8" s="34" t="n"/>
      <c r="EC8" s="34" t="n"/>
      <c r="ED8" s="34" t="n"/>
      <c r="EE8" s="34" t="n"/>
      <c r="EF8" s="34" t="n"/>
      <c r="EG8" s="34" t="n"/>
      <c r="EH8" s="34" t="n"/>
      <c r="EI8" s="34" t="n"/>
      <c r="EJ8" s="34" t="n"/>
      <c r="EK8" s="34" t="n"/>
      <c r="EL8" s="34" t="n"/>
      <c r="EM8" s="34" t="n"/>
      <c r="EN8" s="34" t="n"/>
      <c r="EO8" s="34" t="n"/>
      <c r="EP8" s="34" t="n"/>
      <c r="EQ8" s="34" t="n"/>
      <c r="ER8" s="34" t="n"/>
      <c r="ES8" s="34" t="n"/>
      <c r="ET8" s="34" t="n"/>
      <c r="EU8" s="34" t="n"/>
      <c r="EV8" s="34" t="n"/>
      <c r="EW8" s="34" t="n"/>
      <c r="EX8" s="34" t="n"/>
      <c r="EY8" s="34" t="n"/>
      <c r="EZ8" s="34" t="n"/>
      <c r="FA8" s="34" t="n"/>
      <c r="FB8" s="34" t="n"/>
      <c r="FC8" s="34" t="n"/>
      <c r="FD8" s="34" t="n"/>
      <c r="FE8" s="34" t="n"/>
      <c r="FF8" s="34" t="n"/>
      <c r="FG8" s="34" t="n"/>
      <c r="FH8" s="34" t="n"/>
      <c r="FI8" s="34" t="n"/>
      <c r="FJ8" s="34" t="n"/>
      <c r="FK8" s="34" t="n"/>
      <c r="FL8" s="34" t="n"/>
      <c r="FM8" s="34" t="n"/>
      <c r="FN8" s="34" t="n"/>
      <c r="FO8" s="34" t="n"/>
      <c r="FP8" s="34" t="n"/>
      <c r="FQ8" s="34" t="n"/>
      <c r="FR8" s="34" t="n"/>
      <c r="FS8" s="34" t="n"/>
      <c r="FT8" s="34" t="n"/>
      <c r="FU8" s="34" t="n"/>
      <c r="FV8" s="34" t="n"/>
      <c r="FW8" s="34" t="n"/>
      <c r="FX8" s="34" t="n"/>
      <c r="FY8" s="34" t="n"/>
      <c r="FZ8" s="34" t="n"/>
      <c r="GA8" s="34" t="n"/>
    </row>
    <row r="9">
      <c r="A9" s="25" t="inlineStr">
        <is>
          <t>Mining Costs</t>
        </is>
      </c>
      <c r="C9" s="35">
        <f>SUM(D9:GA9)</f>
        <v/>
      </c>
      <c r="D9" s="37">
        <f>i_OpEx!D15</f>
        <v/>
      </c>
      <c r="E9" s="37">
        <f>i_OpEx!E15</f>
        <v/>
      </c>
      <c r="F9" s="37">
        <f>i_OpEx!F15</f>
        <v/>
      </c>
      <c r="G9" s="37">
        <f>i_OpEx!G15</f>
        <v/>
      </c>
      <c r="H9" s="37">
        <f>i_OpEx!H15</f>
        <v/>
      </c>
      <c r="I9" s="37">
        <f>i_OpEx!I15</f>
        <v/>
      </c>
      <c r="J9" s="37">
        <f>i_OpEx!J15</f>
        <v/>
      </c>
      <c r="K9" s="37">
        <f>i_OpEx!K15</f>
        <v/>
      </c>
      <c r="L9" s="37">
        <f>i_OpEx!L15</f>
        <v/>
      </c>
      <c r="M9" s="37">
        <f>i_OpEx!M15</f>
        <v/>
      </c>
      <c r="N9" s="37">
        <f>i_OpEx!N15</f>
        <v/>
      </c>
      <c r="O9" s="37">
        <f>i_OpEx!O15</f>
        <v/>
      </c>
      <c r="P9" s="37">
        <f>i_OpEx!P15</f>
        <v/>
      </c>
      <c r="Q9" s="37">
        <f>i_OpEx!Q15</f>
        <v/>
      </c>
      <c r="R9" s="37">
        <f>i_OpEx!R15</f>
        <v/>
      </c>
      <c r="S9" s="37">
        <f>i_OpEx!S15</f>
        <v/>
      </c>
      <c r="T9" s="37">
        <f>i_OpEx!T15</f>
        <v/>
      </c>
      <c r="U9" s="37">
        <f>i_OpEx!U15</f>
        <v/>
      </c>
      <c r="V9" s="37">
        <f>i_OpEx!V15</f>
        <v/>
      </c>
      <c r="W9" s="37">
        <f>i_OpEx!W15</f>
        <v/>
      </c>
      <c r="X9" s="37">
        <f>i_OpEx!X15</f>
        <v/>
      </c>
      <c r="Y9" s="37">
        <f>i_OpEx!Y15</f>
        <v/>
      </c>
      <c r="Z9" s="37">
        <f>i_OpEx!Z15</f>
        <v/>
      </c>
      <c r="AA9" s="37">
        <f>i_OpEx!AA15</f>
        <v/>
      </c>
      <c r="AB9" s="37">
        <f>i_OpEx!AB15</f>
        <v/>
      </c>
      <c r="AC9" s="37">
        <f>i_OpEx!AC15</f>
        <v/>
      </c>
      <c r="AD9" s="37">
        <f>i_OpEx!AD15</f>
        <v/>
      </c>
      <c r="AE9" s="37">
        <f>i_OpEx!AE15</f>
        <v/>
      </c>
      <c r="AF9" s="37">
        <f>i_OpEx!AF15</f>
        <v/>
      </c>
      <c r="AG9" s="37">
        <f>i_OpEx!AG15</f>
        <v/>
      </c>
      <c r="AH9" s="37">
        <f>i_OpEx!AH15</f>
        <v/>
      </c>
      <c r="AI9" s="37">
        <f>i_OpEx!AI15</f>
        <v/>
      </c>
      <c r="AJ9" s="37">
        <f>i_OpEx!AJ15</f>
        <v/>
      </c>
      <c r="AK9" s="37">
        <f>i_OpEx!AK15</f>
        <v/>
      </c>
      <c r="AL9" s="37">
        <f>i_OpEx!AL15</f>
        <v/>
      </c>
      <c r="AM9" s="37">
        <f>i_OpEx!AM15</f>
        <v/>
      </c>
      <c r="AN9" s="37">
        <f>i_OpEx!AN15</f>
        <v/>
      </c>
      <c r="AO9" s="37">
        <f>i_OpEx!AO15</f>
        <v/>
      </c>
      <c r="AP9" s="37">
        <f>i_OpEx!AP15</f>
        <v/>
      </c>
      <c r="AQ9" s="37">
        <f>i_OpEx!AQ15</f>
        <v/>
      </c>
      <c r="AR9" s="37">
        <f>i_OpEx!AR15</f>
        <v/>
      </c>
      <c r="AS9" s="37">
        <f>i_OpEx!AS15</f>
        <v/>
      </c>
      <c r="AT9" s="37">
        <f>i_OpEx!AT15</f>
        <v/>
      </c>
      <c r="AU9" s="37">
        <f>i_OpEx!AU15</f>
        <v/>
      </c>
      <c r="AV9" s="37">
        <f>i_OpEx!AV15</f>
        <v/>
      </c>
      <c r="AW9" s="37">
        <f>i_OpEx!AW15</f>
        <v/>
      </c>
      <c r="AX9" s="37">
        <f>i_OpEx!AX15</f>
        <v/>
      </c>
      <c r="AY9" s="37">
        <f>i_OpEx!AY15</f>
        <v/>
      </c>
      <c r="AZ9" s="37">
        <f>i_OpEx!AZ15</f>
        <v/>
      </c>
      <c r="BA9" s="37">
        <f>i_OpEx!BA15</f>
        <v/>
      </c>
      <c r="BB9" s="37">
        <f>i_OpEx!BB15</f>
        <v/>
      </c>
      <c r="BC9" s="37">
        <f>i_OpEx!BC15</f>
        <v/>
      </c>
      <c r="BD9" s="37">
        <f>i_OpEx!BD15</f>
        <v/>
      </c>
      <c r="BE9" s="37">
        <f>i_OpEx!BE15</f>
        <v/>
      </c>
      <c r="BF9" s="37">
        <f>i_OpEx!BF15</f>
        <v/>
      </c>
      <c r="BG9" s="37">
        <f>i_OpEx!BG15</f>
        <v/>
      </c>
      <c r="BH9" s="37">
        <f>i_OpEx!BH15</f>
        <v/>
      </c>
      <c r="BI9" s="37">
        <f>i_OpEx!BI15</f>
        <v/>
      </c>
      <c r="BJ9" s="37">
        <f>i_OpEx!BJ15</f>
        <v/>
      </c>
      <c r="BK9" s="37">
        <f>i_OpEx!BK15</f>
        <v/>
      </c>
      <c r="BL9" s="37">
        <f>i_OpEx!BL15</f>
        <v/>
      </c>
      <c r="BM9" s="37">
        <f>i_OpEx!BM15</f>
        <v/>
      </c>
      <c r="BN9" s="37">
        <f>i_OpEx!BN15</f>
        <v/>
      </c>
      <c r="BO9" s="37">
        <f>i_OpEx!BO15</f>
        <v/>
      </c>
      <c r="BP9" s="37">
        <f>i_OpEx!BP15</f>
        <v/>
      </c>
      <c r="BQ9" s="37">
        <f>i_OpEx!BQ15</f>
        <v/>
      </c>
      <c r="BR9" s="37">
        <f>i_OpEx!BR15</f>
        <v/>
      </c>
      <c r="BS9" s="37">
        <f>i_OpEx!BS15</f>
        <v/>
      </c>
      <c r="BT9" s="37">
        <f>i_OpEx!BT15</f>
        <v/>
      </c>
      <c r="BU9" s="37">
        <f>i_OpEx!BU15</f>
        <v/>
      </c>
      <c r="BV9" s="37">
        <f>i_OpEx!BV15</f>
        <v/>
      </c>
      <c r="BW9" s="37">
        <f>i_OpEx!BW15</f>
        <v/>
      </c>
      <c r="BX9" s="37">
        <f>i_OpEx!BX15</f>
        <v/>
      </c>
      <c r="BY9" s="37">
        <f>i_OpEx!BY15</f>
        <v/>
      </c>
      <c r="BZ9" s="37">
        <f>i_OpEx!BZ15</f>
        <v/>
      </c>
      <c r="CA9" s="37">
        <f>i_OpEx!CA15</f>
        <v/>
      </c>
      <c r="CB9" s="37">
        <f>i_OpEx!CB15</f>
        <v/>
      </c>
      <c r="CC9" s="37">
        <f>i_OpEx!CC15</f>
        <v/>
      </c>
      <c r="CD9" s="37">
        <f>i_OpEx!CD15</f>
        <v/>
      </c>
      <c r="CE9" s="37">
        <f>i_OpEx!CE15</f>
        <v/>
      </c>
      <c r="CF9" s="37">
        <f>i_OpEx!CF15</f>
        <v/>
      </c>
      <c r="CG9" s="37">
        <f>i_OpEx!CG15</f>
        <v/>
      </c>
      <c r="CH9" s="37">
        <f>i_OpEx!CH15</f>
        <v/>
      </c>
      <c r="CI9" s="37">
        <f>i_OpEx!CI15</f>
        <v/>
      </c>
      <c r="CJ9" s="37">
        <f>i_OpEx!CJ15</f>
        <v/>
      </c>
      <c r="CK9" s="37">
        <f>i_OpEx!CK15</f>
        <v/>
      </c>
      <c r="CL9" s="37">
        <f>i_OpEx!CL15</f>
        <v/>
      </c>
      <c r="CM9" s="37">
        <f>i_OpEx!CM15</f>
        <v/>
      </c>
      <c r="CN9" s="37">
        <f>i_OpEx!CN15</f>
        <v/>
      </c>
      <c r="CO9" s="37">
        <f>i_OpEx!CO15</f>
        <v/>
      </c>
      <c r="CP9" s="37">
        <f>i_OpEx!CP15</f>
        <v/>
      </c>
      <c r="CQ9" s="37">
        <f>i_OpEx!CQ15</f>
        <v/>
      </c>
      <c r="CR9" s="37">
        <f>i_OpEx!CR15</f>
        <v/>
      </c>
      <c r="CS9" s="37">
        <f>i_OpEx!CS15</f>
        <v/>
      </c>
      <c r="CT9" s="37">
        <f>i_OpEx!CT15</f>
        <v/>
      </c>
      <c r="CU9" s="37">
        <f>i_OpEx!CU15</f>
        <v/>
      </c>
      <c r="CV9" s="37">
        <f>i_OpEx!CV15</f>
        <v/>
      </c>
      <c r="CW9" s="37">
        <f>i_OpEx!CW15</f>
        <v/>
      </c>
      <c r="CX9" s="37">
        <f>i_OpEx!CX15</f>
        <v/>
      </c>
      <c r="CY9" s="37">
        <f>i_OpEx!CY15</f>
        <v/>
      </c>
      <c r="CZ9" s="37">
        <f>i_OpEx!CZ15</f>
        <v/>
      </c>
      <c r="DA9" s="37">
        <f>i_OpEx!DA15</f>
        <v/>
      </c>
      <c r="DB9" s="37">
        <f>i_OpEx!DB15</f>
        <v/>
      </c>
      <c r="DC9" s="37">
        <f>i_OpEx!DC15</f>
        <v/>
      </c>
      <c r="DD9" s="37">
        <f>i_OpEx!DD15</f>
        <v/>
      </c>
      <c r="DE9" s="37">
        <f>i_OpEx!DE15</f>
        <v/>
      </c>
      <c r="DF9" s="37">
        <f>i_OpEx!DF15</f>
        <v/>
      </c>
      <c r="DG9" s="37">
        <f>i_OpEx!DG15</f>
        <v/>
      </c>
      <c r="DH9" s="37">
        <f>i_OpEx!DH15</f>
        <v/>
      </c>
      <c r="DI9" s="37">
        <f>i_OpEx!DI15</f>
        <v/>
      </c>
      <c r="DJ9" s="37">
        <f>i_OpEx!DJ15</f>
        <v/>
      </c>
      <c r="DK9" s="37">
        <f>i_OpEx!DK15</f>
        <v/>
      </c>
      <c r="DL9" s="37">
        <f>i_OpEx!DL15</f>
        <v/>
      </c>
      <c r="DM9" s="37">
        <f>i_OpEx!DM15</f>
        <v/>
      </c>
      <c r="DN9" s="37">
        <f>i_OpEx!DN15</f>
        <v/>
      </c>
      <c r="DO9" s="37">
        <f>i_OpEx!DO15</f>
        <v/>
      </c>
      <c r="DP9" s="37">
        <f>i_OpEx!DP15</f>
        <v/>
      </c>
      <c r="DQ9" s="37">
        <f>i_OpEx!DQ15</f>
        <v/>
      </c>
      <c r="DR9" s="37">
        <f>i_OpEx!DR15</f>
        <v/>
      </c>
      <c r="DS9" s="37">
        <f>i_OpEx!DS15</f>
        <v/>
      </c>
      <c r="DT9" s="37">
        <f>i_OpEx!DT15</f>
        <v/>
      </c>
      <c r="DU9" s="37">
        <f>i_OpEx!DU15</f>
        <v/>
      </c>
      <c r="DV9" s="37">
        <f>i_OpEx!DV15</f>
        <v/>
      </c>
      <c r="DW9" s="37">
        <f>i_OpEx!DW15</f>
        <v/>
      </c>
      <c r="DX9" s="37">
        <f>i_OpEx!DX15</f>
        <v/>
      </c>
      <c r="DY9" s="37">
        <f>i_OpEx!DY15</f>
        <v/>
      </c>
      <c r="DZ9" s="37">
        <f>i_OpEx!DZ15</f>
        <v/>
      </c>
      <c r="EA9" s="37">
        <f>i_OpEx!EA15</f>
        <v/>
      </c>
      <c r="EB9" s="37">
        <f>i_OpEx!EB15</f>
        <v/>
      </c>
      <c r="EC9" s="37">
        <f>i_OpEx!EC15</f>
        <v/>
      </c>
      <c r="ED9" s="37">
        <f>i_OpEx!ED15</f>
        <v/>
      </c>
      <c r="EE9" s="37">
        <f>i_OpEx!EE15</f>
        <v/>
      </c>
      <c r="EF9" s="37">
        <f>i_OpEx!EF15</f>
        <v/>
      </c>
      <c r="EG9" s="37">
        <f>i_OpEx!EG15</f>
        <v/>
      </c>
      <c r="EH9" s="37">
        <f>i_OpEx!EH15</f>
        <v/>
      </c>
      <c r="EI9" s="37">
        <f>i_OpEx!EI15</f>
        <v/>
      </c>
      <c r="EJ9" s="37">
        <f>i_OpEx!EJ15</f>
        <v/>
      </c>
      <c r="EK9" s="37">
        <f>i_OpEx!EK15</f>
        <v/>
      </c>
      <c r="EL9" s="37">
        <f>i_OpEx!EL15</f>
        <v/>
      </c>
      <c r="EM9" s="37">
        <f>i_OpEx!EM15</f>
        <v/>
      </c>
      <c r="EN9" s="37">
        <f>i_OpEx!EN15</f>
        <v/>
      </c>
      <c r="EO9" s="37">
        <f>i_OpEx!EO15</f>
        <v/>
      </c>
      <c r="EP9" s="37">
        <f>i_OpEx!EP15</f>
        <v/>
      </c>
      <c r="EQ9" s="37">
        <f>i_OpEx!EQ15</f>
        <v/>
      </c>
      <c r="ER9" s="37">
        <f>i_OpEx!ER15</f>
        <v/>
      </c>
      <c r="ES9" s="37">
        <f>i_OpEx!ES15</f>
        <v/>
      </c>
      <c r="ET9" s="37">
        <f>i_OpEx!ET15</f>
        <v/>
      </c>
      <c r="EU9" s="37">
        <f>i_OpEx!EU15</f>
        <v/>
      </c>
      <c r="EV9" s="37">
        <f>i_OpEx!EV15</f>
        <v/>
      </c>
      <c r="EW9" s="37">
        <f>i_OpEx!EW15</f>
        <v/>
      </c>
      <c r="EX9" s="37">
        <f>i_OpEx!EX15</f>
        <v/>
      </c>
      <c r="EY9" s="37">
        <f>i_OpEx!EY15</f>
        <v/>
      </c>
      <c r="EZ9" s="37">
        <f>i_OpEx!EZ15</f>
        <v/>
      </c>
      <c r="FA9" s="37">
        <f>i_OpEx!FA15</f>
        <v/>
      </c>
      <c r="FB9" s="37">
        <f>i_OpEx!FB15</f>
        <v/>
      </c>
      <c r="FC9" s="37">
        <f>i_OpEx!FC15</f>
        <v/>
      </c>
      <c r="FD9" s="37">
        <f>i_OpEx!FD15</f>
        <v/>
      </c>
      <c r="FE9" s="37">
        <f>i_OpEx!FE15</f>
        <v/>
      </c>
      <c r="FF9" s="37">
        <f>i_OpEx!FF15</f>
        <v/>
      </c>
      <c r="FG9" s="37">
        <f>i_OpEx!FG15</f>
        <v/>
      </c>
      <c r="FH9" s="37">
        <f>i_OpEx!FH15</f>
        <v/>
      </c>
      <c r="FI9" s="37">
        <f>i_OpEx!FI15</f>
        <v/>
      </c>
      <c r="FJ9" s="37">
        <f>i_OpEx!FJ15</f>
        <v/>
      </c>
      <c r="FK9" s="37">
        <f>i_OpEx!FK15</f>
        <v/>
      </c>
      <c r="FL9" s="37">
        <f>i_OpEx!FL15</f>
        <v/>
      </c>
      <c r="FM9" s="37">
        <f>i_OpEx!FM15</f>
        <v/>
      </c>
      <c r="FN9" s="37">
        <f>i_OpEx!FN15</f>
        <v/>
      </c>
      <c r="FO9" s="37">
        <f>i_OpEx!FO15</f>
        <v/>
      </c>
      <c r="FP9" s="37">
        <f>i_OpEx!FP15</f>
        <v/>
      </c>
      <c r="FQ9" s="37">
        <f>i_OpEx!FQ15</f>
        <v/>
      </c>
      <c r="FR9" s="37">
        <f>i_OpEx!FR15</f>
        <v/>
      </c>
      <c r="FS9" s="37">
        <f>i_OpEx!FS15</f>
        <v/>
      </c>
      <c r="FT9" s="37">
        <f>i_OpEx!FT15</f>
        <v/>
      </c>
      <c r="FU9" s="37">
        <f>i_OpEx!FU15</f>
        <v/>
      </c>
      <c r="FV9" s="37">
        <f>i_OpEx!FV15</f>
        <v/>
      </c>
      <c r="FW9" s="37">
        <f>i_OpEx!FW15</f>
        <v/>
      </c>
      <c r="FX9" s="37">
        <f>i_OpEx!FX15</f>
        <v/>
      </c>
      <c r="FY9" s="37">
        <f>i_OpEx!FY15</f>
        <v/>
      </c>
      <c r="FZ9" s="37">
        <f>i_OpEx!FZ15</f>
        <v/>
      </c>
      <c r="GA9" s="37">
        <f>i_OpEx!GA15</f>
        <v/>
      </c>
    </row>
    <row r="10">
      <c r="A10" s="25" t="inlineStr">
        <is>
          <t>Processing Costs</t>
        </is>
      </c>
      <c r="C10" s="35">
        <f>SUM(D10:GA10)</f>
        <v/>
      </c>
      <c r="D10" s="37">
        <f>i_OpEx!D24</f>
        <v/>
      </c>
      <c r="E10" s="37">
        <f>i_OpEx!E24</f>
        <v/>
      </c>
      <c r="F10" s="37">
        <f>i_OpEx!F24</f>
        <v/>
      </c>
      <c r="G10" s="37">
        <f>i_OpEx!G24</f>
        <v/>
      </c>
      <c r="H10" s="37">
        <f>i_OpEx!H24</f>
        <v/>
      </c>
      <c r="I10" s="37">
        <f>i_OpEx!I24</f>
        <v/>
      </c>
      <c r="J10" s="37">
        <f>i_OpEx!J24</f>
        <v/>
      </c>
      <c r="K10" s="37">
        <f>i_OpEx!K24</f>
        <v/>
      </c>
      <c r="L10" s="37">
        <f>i_OpEx!L24</f>
        <v/>
      </c>
      <c r="M10" s="37">
        <f>i_OpEx!M24</f>
        <v/>
      </c>
      <c r="N10" s="37">
        <f>i_OpEx!N24</f>
        <v/>
      </c>
      <c r="O10" s="37">
        <f>i_OpEx!O24</f>
        <v/>
      </c>
      <c r="P10" s="37">
        <f>i_OpEx!P24</f>
        <v/>
      </c>
      <c r="Q10" s="37">
        <f>i_OpEx!Q24</f>
        <v/>
      </c>
      <c r="R10" s="37">
        <f>i_OpEx!R24</f>
        <v/>
      </c>
      <c r="S10" s="37">
        <f>i_OpEx!S24</f>
        <v/>
      </c>
      <c r="T10" s="37">
        <f>i_OpEx!T24</f>
        <v/>
      </c>
      <c r="U10" s="37">
        <f>i_OpEx!U24</f>
        <v/>
      </c>
      <c r="V10" s="37">
        <f>i_OpEx!V24</f>
        <v/>
      </c>
      <c r="W10" s="37">
        <f>i_OpEx!W24</f>
        <v/>
      </c>
      <c r="X10" s="37">
        <f>i_OpEx!X24</f>
        <v/>
      </c>
      <c r="Y10" s="37">
        <f>i_OpEx!Y24</f>
        <v/>
      </c>
      <c r="Z10" s="37">
        <f>i_OpEx!Z24</f>
        <v/>
      </c>
      <c r="AA10" s="37">
        <f>i_OpEx!AA24</f>
        <v/>
      </c>
      <c r="AB10" s="37">
        <f>i_OpEx!AB24</f>
        <v/>
      </c>
      <c r="AC10" s="37">
        <f>i_OpEx!AC24</f>
        <v/>
      </c>
      <c r="AD10" s="37">
        <f>i_OpEx!AD24</f>
        <v/>
      </c>
      <c r="AE10" s="37">
        <f>i_OpEx!AE24</f>
        <v/>
      </c>
      <c r="AF10" s="37">
        <f>i_OpEx!AF24</f>
        <v/>
      </c>
      <c r="AG10" s="37">
        <f>i_OpEx!AG24</f>
        <v/>
      </c>
      <c r="AH10" s="37">
        <f>i_OpEx!AH24</f>
        <v/>
      </c>
      <c r="AI10" s="37">
        <f>i_OpEx!AI24</f>
        <v/>
      </c>
      <c r="AJ10" s="37">
        <f>i_OpEx!AJ24</f>
        <v/>
      </c>
      <c r="AK10" s="37">
        <f>i_OpEx!AK24</f>
        <v/>
      </c>
      <c r="AL10" s="37">
        <f>i_OpEx!AL24</f>
        <v/>
      </c>
      <c r="AM10" s="37">
        <f>i_OpEx!AM24</f>
        <v/>
      </c>
      <c r="AN10" s="37">
        <f>i_OpEx!AN24</f>
        <v/>
      </c>
      <c r="AO10" s="37">
        <f>i_OpEx!AO24</f>
        <v/>
      </c>
      <c r="AP10" s="37">
        <f>i_OpEx!AP24</f>
        <v/>
      </c>
      <c r="AQ10" s="37">
        <f>i_OpEx!AQ24</f>
        <v/>
      </c>
      <c r="AR10" s="37">
        <f>i_OpEx!AR24</f>
        <v/>
      </c>
      <c r="AS10" s="37">
        <f>i_OpEx!AS24</f>
        <v/>
      </c>
      <c r="AT10" s="37">
        <f>i_OpEx!AT24</f>
        <v/>
      </c>
      <c r="AU10" s="37">
        <f>i_OpEx!AU24</f>
        <v/>
      </c>
      <c r="AV10" s="37">
        <f>i_OpEx!AV24</f>
        <v/>
      </c>
      <c r="AW10" s="37">
        <f>i_OpEx!AW24</f>
        <v/>
      </c>
      <c r="AX10" s="37">
        <f>i_OpEx!AX24</f>
        <v/>
      </c>
      <c r="AY10" s="37">
        <f>i_OpEx!AY24</f>
        <v/>
      </c>
      <c r="AZ10" s="37">
        <f>i_OpEx!AZ24</f>
        <v/>
      </c>
      <c r="BA10" s="37">
        <f>i_OpEx!BA24</f>
        <v/>
      </c>
      <c r="BB10" s="37">
        <f>i_OpEx!BB24</f>
        <v/>
      </c>
      <c r="BC10" s="37">
        <f>i_OpEx!BC24</f>
        <v/>
      </c>
      <c r="BD10" s="37">
        <f>i_OpEx!BD24</f>
        <v/>
      </c>
      <c r="BE10" s="37">
        <f>i_OpEx!BE24</f>
        <v/>
      </c>
      <c r="BF10" s="37">
        <f>i_OpEx!BF24</f>
        <v/>
      </c>
      <c r="BG10" s="37">
        <f>i_OpEx!BG24</f>
        <v/>
      </c>
      <c r="BH10" s="37">
        <f>i_OpEx!BH24</f>
        <v/>
      </c>
      <c r="BI10" s="37">
        <f>i_OpEx!BI24</f>
        <v/>
      </c>
      <c r="BJ10" s="37">
        <f>i_OpEx!BJ24</f>
        <v/>
      </c>
      <c r="BK10" s="37">
        <f>i_OpEx!BK24</f>
        <v/>
      </c>
      <c r="BL10" s="37">
        <f>i_OpEx!BL24</f>
        <v/>
      </c>
      <c r="BM10" s="37">
        <f>i_OpEx!BM24</f>
        <v/>
      </c>
      <c r="BN10" s="37">
        <f>i_OpEx!BN24</f>
        <v/>
      </c>
      <c r="BO10" s="37">
        <f>i_OpEx!BO24</f>
        <v/>
      </c>
      <c r="BP10" s="37">
        <f>i_OpEx!BP24</f>
        <v/>
      </c>
      <c r="BQ10" s="37">
        <f>i_OpEx!BQ24</f>
        <v/>
      </c>
      <c r="BR10" s="37">
        <f>i_OpEx!BR24</f>
        <v/>
      </c>
      <c r="BS10" s="37">
        <f>i_OpEx!BS24</f>
        <v/>
      </c>
      <c r="BT10" s="37">
        <f>i_OpEx!BT24</f>
        <v/>
      </c>
      <c r="BU10" s="37">
        <f>i_OpEx!BU24</f>
        <v/>
      </c>
      <c r="BV10" s="37">
        <f>i_OpEx!BV24</f>
        <v/>
      </c>
      <c r="BW10" s="37">
        <f>i_OpEx!BW24</f>
        <v/>
      </c>
      <c r="BX10" s="37">
        <f>i_OpEx!BX24</f>
        <v/>
      </c>
      <c r="BY10" s="37">
        <f>i_OpEx!BY24</f>
        <v/>
      </c>
      <c r="BZ10" s="37">
        <f>i_OpEx!BZ24</f>
        <v/>
      </c>
      <c r="CA10" s="37">
        <f>i_OpEx!CA24</f>
        <v/>
      </c>
      <c r="CB10" s="37">
        <f>i_OpEx!CB24</f>
        <v/>
      </c>
      <c r="CC10" s="37">
        <f>i_OpEx!CC24</f>
        <v/>
      </c>
      <c r="CD10" s="37">
        <f>i_OpEx!CD24</f>
        <v/>
      </c>
      <c r="CE10" s="37">
        <f>i_OpEx!CE24</f>
        <v/>
      </c>
      <c r="CF10" s="37">
        <f>i_OpEx!CF24</f>
        <v/>
      </c>
      <c r="CG10" s="37">
        <f>i_OpEx!CG24</f>
        <v/>
      </c>
      <c r="CH10" s="37">
        <f>i_OpEx!CH24</f>
        <v/>
      </c>
      <c r="CI10" s="37">
        <f>i_OpEx!CI24</f>
        <v/>
      </c>
      <c r="CJ10" s="37">
        <f>i_OpEx!CJ24</f>
        <v/>
      </c>
      <c r="CK10" s="37">
        <f>i_OpEx!CK24</f>
        <v/>
      </c>
      <c r="CL10" s="37">
        <f>i_OpEx!CL24</f>
        <v/>
      </c>
      <c r="CM10" s="37">
        <f>i_OpEx!CM24</f>
        <v/>
      </c>
      <c r="CN10" s="37">
        <f>i_OpEx!CN24</f>
        <v/>
      </c>
      <c r="CO10" s="37">
        <f>i_OpEx!CO24</f>
        <v/>
      </c>
      <c r="CP10" s="37">
        <f>i_OpEx!CP24</f>
        <v/>
      </c>
      <c r="CQ10" s="37">
        <f>i_OpEx!CQ24</f>
        <v/>
      </c>
      <c r="CR10" s="37">
        <f>i_OpEx!CR24</f>
        <v/>
      </c>
      <c r="CS10" s="37">
        <f>i_OpEx!CS24</f>
        <v/>
      </c>
      <c r="CT10" s="37">
        <f>i_OpEx!CT24</f>
        <v/>
      </c>
      <c r="CU10" s="37">
        <f>i_OpEx!CU24</f>
        <v/>
      </c>
      <c r="CV10" s="37">
        <f>i_OpEx!CV24</f>
        <v/>
      </c>
      <c r="CW10" s="37">
        <f>i_OpEx!CW24</f>
        <v/>
      </c>
      <c r="CX10" s="37">
        <f>i_OpEx!CX24</f>
        <v/>
      </c>
      <c r="CY10" s="37">
        <f>i_OpEx!CY24</f>
        <v/>
      </c>
      <c r="CZ10" s="37">
        <f>i_OpEx!CZ24</f>
        <v/>
      </c>
      <c r="DA10" s="37">
        <f>i_OpEx!DA24</f>
        <v/>
      </c>
      <c r="DB10" s="37">
        <f>i_OpEx!DB24</f>
        <v/>
      </c>
      <c r="DC10" s="37">
        <f>i_OpEx!DC24</f>
        <v/>
      </c>
      <c r="DD10" s="37">
        <f>i_OpEx!DD24</f>
        <v/>
      </c>
      <c r="DE10" s="37">
        <f>i_OpEx!DE24</f>
        <v/>
      </c>
      <c r="DF10" s="37">
        <f>i_OpEx!DF24</f>
        <v/>
      </c>
      <c r="DG10" s="37">
        <f>i_OpEx!DG24</f>
        <v/>
      </c>
      <c r="DH10" s="37">
        <f>i_OpEx!DH24</f>
        <v/>
      </c>
      <c r="DI10" s="37">
        <f>i_OpEx!DI24</f>
        <v/>
      </c>
      <c r="DJ10" s="37">
        <f>i_OpEx!DJ24</f>
        <v/>
      </c>
      <c r="DK10" s="37">
        <f>i_OpEx!DK24</f>
        <v/>
      </c>
      <c r="DL10" s="37">
        <f>i_OpEx!DL24</f>
        <v/>
      </c>
      <c r="DM10" s="37">
        <f>i_OpEx!DM24</f>
        <v/>
      </c>
      <c r="DN10" s="37">
        <f>i_OpEx!DN24</f>
        <v/>
      </c>
      <c r="DO10" s="37">
        <f>i_OpEx!DO24</f>
        <v/>
      </c>
      <c r="DP10" s="37">
        <f>i_OpEx!DP24</f>
        <v/>
      </c>
      <c r="DQ10" s="37">
        <f>i_OpEx!DQ24</f>
        <v/>
      </c>
      <c r="DR10" s="37">
        <f>i_OpEx!DR24</f>
        <v/>
      </c>
      <c r="DS10" s="37">
        <f>i_OpEx!DS24</f>
        <v/>
      </c>
      <c r="DT10" s="37">
        <f>i_OpEx!DT24</f>
        <v/>
      </c>
      <c r="DU10" s="37">
        <f>i_OpEx!DU24</f>
        <v/>
      </c>
      <c r="DV10" s="37">
        <f>i_OpEx!DV24</f>
        <v/>
      </c>
      <c r="DW10" s="37">
        <f>i_OpEx!DW24</f>
        <v/>
      </c>
      <c r="DX10" s="37">
        <f>i_OpEx!DX24</f>
        <v/>
      </c>
      <c r="DY10" s="37">
        <f>i_OpEx!DY24</f>
        <v/>
      </c>
      <c r="DZ10" s="37">
        <f>i_OpEx!DZ24</f>
        <v/>
      </c>
      <c r="EA10" s="37">
        <f>i_OpEx!EA24</f>
        <v/>
      </c>
      <c r="EB10" s="37">
        <f>i_OpEx!EB24</f>
        <v/>
      </c>
      <c r="EC10" s="37">
        <f>i_OpEx!EC24</f>
        <v/>
      </c>
      <c r="ED10" s="37">
        <f>i_OpEx!ED24</f>
        <v/>
      </c>
      <c r="EE10" s="37">
        <f>i_OpEx!EE24</f>
        <v/>
      </c>
      <c r="EF10" s="37">
        <f>i_OpEx!EF24</f>
        <v/>
      </c>
      <c r="EG10" s="37">
        <f>i_OpEx!EG24</f>
        <v/>
      </c>
      <c r="EH10" s="37">
        <f>i_OpEx!EH24</f>
        <v/>
      </c>
      <c r="EI10" s="37">
        <f>i_OpEx!EI24</f>
        <v/>
      </c>
      <c r="EJ10" s="37">
        <f>i_OpEx!EJ24</f>
        <v/>
      </c>
      <c r="EK10" s="37">
        <f>i_OpEx!EK24</f>
        <v/>
      </c>
      <c r="EL10" s="37">
        <f>i_OpEx!EL24</f>
        <v/>
      </c>
      <c r="EM10" s="37">
        <f>i_OpEx!EM24</f>
        <v/>
      </c>
      <c r="EN10" s="37">
        <f>i_OpEx!EN24</f>
        <v/>
      </c>
      <c r="EO10" s="37">
        <f>i_OpEx!EO24</f>
        <v/>
      </c>
      <c r="EP10" s="37">
        <f>i_OpEx!EP24</f>
        <v/>
      </c>
      <c r="EQ10" s="37">
        <f>i_OpEx!EQ24</f>
        <v/>
      </c>
      <c r="ER10" s="37">
        <f>i_OpEx!ER24</f>
        <v/>
      </c>
      <c r="ES10" s="37">
        <f>i_OpEx!ES24</f>
        <v/>
      </c>
      <c r="ET10" s="37">
        <f>i_OpEx!ET24</f>
        <v/>
      </c>
      <c r="EU10" s="37">
        <f>i_OpEx!EU24</f>
        <v/>
      </c>
      <c r="EV10" s="37">
        <f>i_OpEx!EV24</f>
        <v/>
      </c>
      <c r="EW10" s="37">
        <f>i_OpEx!EW24</f>
        <v/>
      </c>
      <c r="EX10" s="37">
        <f>i_OpEx!EX24</f>
        <v/>
      </c>
      <c r="EY10" s="37">
        <f>i_OpEx!EY24</f>
        <v/>
      </c>
      <c r="EZ10" s="37">
        <f>i_OpEx!EZ24</f>
        <v/>
      </c>
      <c r="FA10" s="37">
        <f>i_OpEx!FA24</f>
        <v/>
      </c>
      <c r="FB10" s="37">
        <f>i_OpEx!FB24</f>
        <v/>
      </c>
      <c r="FC10" s="37">
        <f>i_OpEx!FC24</f>
        <v/>
      </c>
      <c r="FD10" s="37">
        <f>i_OpEx!FD24</f>
        <v/>
      </c>
      <c r="FE10" s="37">
        <f>i_OpEx!FE24</f>
        <v/>
      </c>
      <c r="FF10" s="37">
        <f>i_OpEx!FF24</f>
        <v/>
      </c>
      <c r="FG10" s="37">
        <f>i_OpEx!FG24</f>
        <v/>
      </c>
      <c r="FH10" s="37">
        <f>i_OpEx!FH24</f>
        <v/>
      </c>
      <c r="FI10" s="37">
        <f>i_OpEx!FI24</f>
        <v/>
      </c>
      <c r="FJ10" s="37">
        <f>i_OpEx!FJ24</f>
        <v/>
      </c>
      <c r="FK10" s="37">
        <f>i_OpEx!FK24</f>
        <v/>
      </c>
      <c r="FL10" s="37">
        <f>i_OpEx!FL24</f>
        <v/>
      </c>
      <c r="FM10" s="37">
        <f>i_OpEx!FM24</f>
        <v/>
      </c>
      <c r="FN10" s="37">
        <f>i_OpEx!FN24</f>
        <v/>
      </c>
      <c r="FO10" s="37">
        <f>i_OpEx!FO24</f>
        <v/>
      </c>
      <c r="FP10" s="37">
        <f>i_OpEx!FP24</f>
        <v/>
      </c>
      <c r="FQ10" s="37">
        <f>i_OpEx!FQ24</f>
        <v/>
      </c>
      <c r="FR10" s="37">
        <f>i_OpEx!FR24</f>
        <v/>
      </c>
      <c r="FS10" s="37">
        <f>i_OpEx!FS24</f>
        <v/>
      </c>
      <c r="FT10" s="37">
        <f>i_OpEx!FT24</f>
        <v/>
      </c>
      <c r="FU10" s="37">
        <f>i_OpEx!FU24</f>
        <v/>
      </c>
      <c r="FV10" s="37">
        <f>i_OpEx!FV24</f>
        <v/>
      </c>
      <c r="FW10" s="37">
        <f>i_OpEx!FW24</f>
        <v/>
      </c>
      <c r="FX10" s="37">
        <f>i_OpEx!FX24</f>
        <v/>
      </c>
      <c r="FY10" s="37">
        <f>i_OpEx!FY24</f>
        <v/>
      </c>
      <c r="FZ10" s="37">
        <f>i_OpEx!FZ24</f>
        <v/>
      </c>
      <c r="GA10" s="37">
        <f>i_OpEx!GA24</f>
        <v/>
      </c>
    </row>
    <row r="11">
      <c r="A11" s="25" t="inlineStr">
        <is>
          <t>G&amp;A Costs</t>
        </is>
      </c>
      <c r="C11" s="35">
        <f>SUM(D11:GA11)</f>
        <v/>
      </c>
      <c r="D11" s="37">
        <f>i_OpEx!D34</f>
        <v/>
      </c>
      <c r="E11" s="37">
        <f>i_OpEx!E34</f>
        <v/>
      </c>
      <c r="F11" s="37">
        <f>i_OpEx!F34</f>
        <v/>
      </c>
      <c r="G11" s="37">
        <f>i_OpEx!G34</f>
        <v/>
      </c>
      <c r="H11" s="37">
        <f>i_OpEx!H34</f>
        <v/>
      </c>
      <c r="I11" s="37">
        <f>i_OpEx!I34</f>
        <v/>
      </c>
      <c r="J11" s="37">
        <f>i_OpEx!J34</f>
        <v/>
      </c>
      <c r="K11" s="37">
        <f>i_OpEx!K34</f>
        <v/>
      </c>
      <c r="L11" s="37">
        <f>i_OpEx!L34</f>
        <v/>
      </c>
      <c r="M11" s="37">
        <f>i_OpEx!M34</f>
        <v/>
      </c>
      <c r="N11" s="37">
        <f>i_OpEx!N34</f>
        <v/>
      </c>
      <c r="O11" s="37">
        <f>i_OpEx!O34</f>
        <v/>
      </c>
      <c r="P11" s="37">
        <f>i_OpEx!P34</f>
        <v/>
      </c>
      <c r="Q11" s="37">
        <f>i_OpEx!Q34</f>
        <v/>
      </c>
      <c r="R11" s="37">
        <f>i_OpEx!R34</f>
        <v/>
      </c>
      <c r="S11" s="37">
        <f>i_OpEx!S34</f>
        <v/>
      </c>
      <c r="T11" s="37">
        <f>i_OpEx!T34</f>
        <v/>
      </c>
      <c r="U11" s="37">
        <f>i_OpEx!U34</f>
        <v/>
      </c>
      <c r="V11" s="37">
        <f>i_OpEx!V34</f>
        <v/>
      </c>
      <c r="W11" s="37">
        <f>i_OpEx!W34</f>
        <v/>
      </c>
      <c r="X11" s="37">
        <f>i_OpEx!X34</f>
        <v/>
      </c>
      <c r="Y11" s="37">
        <f>i_OpEx!Y34</f>
        <v/>
      </c>
      <c r="Z11" s="37">
        <f>i_OpEx!Z34</f>
        <v/>
      </c>
      <c r="AA11" s="37">
        <f>i_OpEx!AA34</f>
        <v/>
      </c>
      <c r="AB11" s="37">
        <f>i_OpEx!AB34</f>
        <v/>
      </c>
      <c r="AC11" s="37">
        <f>i_OpEx!AC34</f>
        <v/>
      </c>
      <c r="AD11" s="37">
        <f>i_OpEx!AD34</f>
        <v/>
      </c>
      <c r="AE11" s="37">
        <f>i_OpEx!AE34</f>
        <v/>
      </c>
      <c r="AF11" s="37">
        <f>i_OpEx!AF34</f>
        <v/>
      </c>
      <c r="AG11" s="37">
        <f>i_OpEx!AG34</f>
        <v/>
      </c>
      <c r="AH11" s="37">
        <f>i_OpEx!AH34</f>
        <v/>
      </c>
      <c r="AI11" s="37">
        <f>i_OpEx!AI34</f>
        <v/>
      </c>
      <c r="AJ11" s="37">
        <f>i_OpEx!AJ34</f>
        <v/>
      </c>
      <c r="AK11" s="37">
        <f>i_OpEx!AK34</f>
        <v/>
      </c>
      <c r="AL11" s="37">
        <f>i_OpEx!AL34</f>
        <v/>
      </c>
      <c r="AM11" s="37">
        <f>i_OpEx!AM34</f>
        <v/>
      </c>
      <c r="AN11" s="37">
        <f>i_OpEx!AN34</f>
        <v/>
      </c>
      <c r="AO11" s="37">
        <f>i_OpEx!AO34</f>
        <v/>
      </c>
      <c r="AP11" s="37">
        <f>i_OpEx!AP34</f>
        <v/>
      </c>
      <c r="AQ11" s="37">
        <f>i_OpEx!AQ34</f>
        <v/>
      </c>
      <c r="AR11" s="37">
        <f>i_OpEx!AR34</f>
        <v/>
      </c>
      <c r="AS11" s="37">
        <f>i_OpEx!AS34</f>
        <v/>
      </c>
      <c r="AT11" s="37">
        <f>i_OpEx!AT34</f>
        <v/>
      </c>
      <c r="AU11" s="37">
        <f>i_OpEx!AU34</f>
        <v/>
      </c>
      <c r="AV11" s="37">
        <f>i_OpEx!AV34</f>
        <v/>
      </c>
      <c r="AW11" s="37">
        <f>i_OpEx!AW34</f>
        <v/>
      </c>
      <c r="AX11" s="37">
        <f>i_OpEx!AX34</f>
        <v/>
      </c>
      <c r="AY11" s="37">
        <f>i_OpEx!AY34</f>
        <v/>
      </c>
      <c r="AZ11" s="37">
        <f>i_OpEx!AZ34</f>
        <v/>
      </c>
      <c r="BA11" s="37">
        <f>i_OpEx!BA34</f>
        <v/>
      </c>
      <c r="BB11" s="37">
        <f>i_OpEx!BB34</f>
        <v/>
      </c>
      <c r="BC11" s="37">
        <f>i_OpEx!BC34</f>
        <v/>
      </c>
      <c r="BD11" s="37">
        <f>i_OpEx!BD34</f>
        <v/>
      </c>
      <c r="BE11" s="37">
        <f>i_OpEx!BE34</f>
        <v/>
      </c>
      <c r="BF11" s="37">
        <f>i_OpEx!BF34</f>
        <v/>
      </c>
      <c r="BG11" s="37">
        <f>i_OpEx!BG34</f>
        <v/>
      </c>
      <c r="BH11" s="37">
        <f>i_OpEx!BH34</f>
        <v/>
      </c>
      <c r="BI11" s="37">
        <f>i_OpEx!BI34</f>
        <v/>
      </c>
      <c r="BJ11" s="37">
        <f>i_OpEx!BJ34</f>
        <v/>
      </c>
      <c r="BK11" s="37">
        <f>i_OpEx!BK34</f>
        <v/>
      </c>
      <c r="BL11" s="37">
        <f>i_OpEx!BL34</f>
        <v/>
      </c>
      <c r="BM11" s="37">
        <f>i_OpEx!BM34</f>
        <v/>
      </c>
      <c r="BN11" s="37">
        <f>i_OpEx!BN34</f>
        <v/>
      </c>
      <c r="BO11" s="37">
        <f>i_OpEx!BO34</f>
        <v/>
      </c>
      <c r="BP11" s="37">
        <f>i_OpEx!BP34</f>
        <v/>
      </c>
      <c r="BQ11" s="37">
        <f>i_OpEx!BQ34</f>
        <v/>
      </c>
      <c r="BR11" s="37">
        <f>i_OpEx!BR34</f>
        <v/>
      </c>
      <c r="BS11" s="37">
        <f>i_OpEx!BS34</f>
        <v/>
      </c>
      <c r="BT11" s="37">
        <f>i_OpEx!BT34</f>
        <v/>
      </c>
      <c r="BU11" s="37">
        <f>i_OpEx!BU34</f>
        <v/>
      </c>
      <c r="BV11" s="37">
        <f>i_OpEx!BV34</f>
        <v/>
      </c>
      <c r="BW11" s="37">
        <f>i_OpEx!BW34</f>
        <v/>
      </c>
      <c r="BX11" s="37">
        <f>i_OpEx!BX34</f>
        <v/>
      </c>
      <c r="BY11" s="37">
        <f>i_OpEx!BY34</f>
        <v/>
      </c>
      <c r="BZ11" s="37">
        <f>i_OpEx!BZ34</f>
        <v/>
      </c>
      <c r="CA11" s="37">
        <f>i_OpEx!CA34</f>
        <v/>
      </c>
      <c r="CB11" s="37">
        <f>i_OpEx!CB34</f>
        <v/>
      </c>
      <c r="CC11" s="37">
        <f>i_OpEx!CC34</f>
        <v/>
      </c>
      <c r="CD11" s="37">
        <f>i_OpEx!CD34</f>
        <v/>
      </c>
      <c r="CE11" s="37">
        <f>i_OpEx!CE34</f>
        <v/>
      </c>
      <c r="CF11" s="37">
        <f>i_OpEx!CF34</f>
        <v/>
      </c>
      <c r="CG11" s="37">
        <f>i_OpEx!CG34</f>
        <v/>
      </c>
      <c r="CH11" s="37">
        <f>i_OpEx!CH34</f>
        <v/>
      </c>
      <c r="CI11" s="37">
        <f>i_OpEx!CI34</f>
        <v/>
      </c>
      <c r="CJ11" s="37">
        <f>i_OpEx!CJ34</f>
        <v/>
      </c>
      <c r="CK11" s="37">
        <f>i_OpEx!CK34</f>
        <v/>
      </c>
      <c r="CL11" s="37">
        <f>i_OpEx!CL34</f>
        <v/>
      </c>
      <c r="CM11" s="37">
        <f>i_OpEx!CM34</f>
        <v/>
      </c>
      <c r="CN11" s="37">
        <f>i_OpEx!CN34</f>
        <v/>
      </c>
      <c r="CO11" s="37">
        <f>i_OpEx!CO34</f>
        <v/>
      </c>
      <c r="CP11" s="37">
        <f>i_OpEx!CP34</f>
        <v/>
      </c>
      <c r="CQ11" s="37">
        <f>i_OpEx!CQ34</f>
        <v/>
      </c>
      <c r="CR11" s="37">
        <f>i_OpEx!CR34</f>
        <v/>
      </c>
      <c r="CS11" s="37">
        <f>i_OpEx!CS34</f>
        <v/>
      </c>
      <c r="CT11" s="37">
        <f>i_OpEx!CT34</f>
        <v/>
      </c>
      <c r="CU11" s="37">
        <f>i_OpEx!CU34</f>
        <v/>
      </c>
      <c r="CV11" s="37">
        <f>i_OpEx!CV34</f>
        <v/>
      </c>
      <c r="CW11" s="37">
        <f>i_OpEx!CW34</f>
        <v/>
      </c>
      <c r="CX11" s="37">
        <f>i_OpEx!CX34</f>
        <v/>
      </c>
      <c r="CY11" s="37">
        <f>i_OpEx!CY34</f>
        <v/>
      </c>
      <c r="CZ11" s="37">
        <f>i_OpEx!CZ34</f>
        <v/>
      </c>
      <c r="DA11" s="37">
        <f>i_OpEx!DA34</f>
        <v/>
      </c>
      <c r="DB11" s="37">
        <f>i_OpEx!DB34</f>
        <v/>
      </c>
      <c r="DC11" s="37">
        <f>i_OpEx!DC34</f>
        <v/>
      </c>
      <c r="DD11" s="37">
        <f>i_OpEx!DD34</f>
        <v/>
      </c>
      <c r="DE11" s="37">
        <f>i_OpEx!DE34</f>
        <v/>
      </c>
      <c r="DF11" s="37">
        <f>i_OpEx!DF34</f>
        <v/>
      </c>
      <c r="DG11" s="37">
        <f>i_OpEx!DG34</f>
        <v/>
      </c>
      <c r="DH11" s="37">
        <f>i_OpEx!DH34</f>
        <v/>
      </c>
      <c r="DI11" s="37">
        <f>i_OpEx!DI34</f>
        <v/>
      </c>
      <c r="DJ11" s="37">
        <f>i_OpEx!DJ34</f>
        <v/>
      </c>
      <c r="DK11" s="37">
        <f>i_OpEx!DK34</f>
        <v/>
      </c>
      <c r="DL11" s="37">
        <f>i_OpEx!DL34</f>
        <v/>
      </c>
      <c r="DM11" s="37">
        <f>i_OpEx!DM34</f>
        <v/>
      </c>
      <c r="DN11" s="37">
        <f>i_OpEx!DN34</f>
        <v/>
      </c>
      <c r="DO11" s="37">
        <f>i_OpEx!DO34</f>
        <v/>
      </c>
      <c r="DP11" s="37">
        <f>i_OpEx!DP34</f>
        <v/>
      </c>
      <c r="DQ11" s="37">
        <f>i_OpEx!DQ34</f>
        <v/>
      </c>
      <c r="DR11" s="37">
        <f>i_OpEx!DR34</f>
        <v/>
      </c>
      <c r="DS11" s="37">
        <f>i_OpEx!DS34</f>
        <v/>
      </c>
      <c r="DT11" s="37">
        <f>i_OpEx!DT34</f>
        <v/>
      </c>
      <c r="DU11" s="37">
        <f>i_OpEx!DU34</f>
        <v/>
      </c>
      <c r="DV11" s="37">
        <f>i_OpEx!DV34</f>
        <v/>
      </c>
      <c r="DW11" s="37">
        <f>i_OpEx!DW34</f>
        <v/>
      </c>
      <c r="DX11" s="37">
        <f>i_OpEx!DX34</f>
        <v/>
      </c>
      <c r="DY11" s="37">
        <f>i_OpEx!DY34</f>
        <v/>
      </c>
      <c r="DZ11" s="37">
        <f>i_OpEx!DZ34</f>
        <v/>
      </c>
      <c r="EA11" s="37">
        <f>i_OpEx!EA34</f>
        <v/>
      </c>
      <c r="EB11" s="37">
        <f>i_OpEx!EB34</f>
        <v/>
      </c>
      <c r="EC11" s="37">
        <f>i_OpEx!EC34</f>
        <v/>
      </c>
      <c r="ED11" s="37">
        <f>i_OpEx!ED34</f>
        <v/>
      </c>
      <c r="EE11" s="37">
        <f>i_OpEx!EE34</f>
        <v/>
      </c>
      <c r="EF11" s="37">
        <f>i_OpEx!EF34</f>
        <v/>
      </c>
      <c r="EG11" s="37">
        <f>i_OpEx!EG34</f>
        <v/>
      </c>
      <c r="EH11" s="37">
        <f>i_OpEx!EH34</f>
        <v/>
      </c>
      <c r="EI11" s="37">
        <f>i_OpEx!EI34</f>
        <v/>
      </c>
      <c r="EJ11" s="37">
        <f>i_OpEx!EJ34</f>
        <v/>
      </c>
      <c r="EK11" s="37">
        <f>i_OpEx!EK34</f>
        <v/>
      </c>
      <c r="EL11" s="37">
        <f>i_OpEx!EL34</f>
        <v/>
      </c>
      <c r="EM11" s="37">
        <f>i_OpEx!EM34</f>
        <v/>
      </c>
      <c r="EN11" s="37">
        <f>i_OpEx!EN34</f>
        <v/>
      </c>
      <c r="EO11" s="37">
        <f>i_OpEx!EO34</f>
        <v/>
      </c>
      <c r="EP11" s="37">
        <f>i_OpEx!EP34</f>
        <v/>
      </c>
      <c r="EQ11" s="37">
        <f>i_OpEx!EQ34</f>
        <v/>
      </c>
      <c r="ER11" s="37">
        <f>i_OpEx!ER34</f>
        <v/>
      </c>
      <c r="ES11" s="37">
        <f>i_OpEx!ES34</f>
        <v/>
      </c>
      <c r="ET11" s="37">
        <f>i_OpEx!ET34</f>
        <v/>
      </c>
      <c r="EU11" s="37">
        <f>i_OpEx!EU34</f>
        <v/>
      </c>
      <c r="EV11" s="37">
        <f>i_OpEx!EV34</f>
        <v/>
      </c>
      <c r="EW11" s="37">
        <f>i_OpEx!EW34</f>
        <v/>
      </c>
      <c r="EX11" s="37">
        <f>i_OpEx!EX34</f>
        <v/>
      </c>
      <c r="EY11" s="37">
        <f>i_OpEx!EY34</f>
        <v/>
      </c>
      <c r="EZ11" s="37">
        <f>i_OpEx!EZ34</f>
        <v/>
      </c>
      <c r="FA11" s="37">
        <f>i_OpEx!FA34</f>
        <v/>
      </c>
      <c r="FB11" s="37">
        <f>i_OpEx!FB34</f>
        <v/>
      </c>
      <c r="FC11" s="37">
        <f>i_OpEx!FC34</f>
        <v/>
      </c>
      <c r="FD11" s="37">
        <f>i_OpEx!FD34</f>
        <v/>
      </c>
      <c r="FE11" s="37">
        <f>i_OpEx!FE34</f>
        <v/>
      </c>
      <c r="FF11" s="37">
        <f>i_OpEx!FF34</f>
        <v/>
      </c>
      <c r="FG11" s="37">
        <f>i_OpEx!FG34</f>
        <v/>
      </c>
      <c r="FH11" s="37">
        <f>i_OpEx!FH34</f>
        <v/>
      </c>
      <c r="FI11" s="37">
        <f>i_OpEx!FI34</f>
        <v/>
      </c>
      <c r="FJ11" s="37">
        <f>i_OpEx!FJ34</f>
        <v/>
      </c>
      <c r="FK11" s="37">
        <f>i_OpEx!FK34</f>
        <v/>
      </c>
      <c r="FL11" s="37">
        <f>i_OpEx!FL34</f>
        <v/>
      </c>
      <c r="FM11" s="37">
        <f>i_OpEx!FM34</f>
        <v/>
      </c>
      <c r="FN11" s="37">
        <f>i_OpEx!FN34</f>
        <v/>
      </c>
      <c r="FO11" s="37">
        <f>i_OpEx!FO34</f>
        <v/>
      </c>
      <c r="FP11" s="37">
        <f>i_OpEx!FP34</f>
        <v/>
      </c>
      <c r="FQ11" s="37">
        <f>i_OpEx!FQ34</f>
        <v/>
      </c>
      <c r="FR11" s="37">
        <f>i_OpEx!FR34</f>
        <v/>
      </c>
      <c r="FS11" s="37">
        <f>i_OpEx!FS34</f>
        <v/>
      </c>
      <c r="FT11" s="37">
        <f>i_OpEx!FT34</f>
        <v/>
      </c>
      <c r="FU11" s="37">
        <f>i_OpEx!FU34</f>
        <v/>
      </c>
      <c r="FV11" s="37">
        <f>i_OpEx!FV34</f>
        <v/>
      </c>
      <c r="FW11" s="37">
        <f>i_OpEx!FW34</f>
        <v/>
      </c>
      <c r="FX11" s="37">
        <f>i_OpEx!FX34</f>
        <v/>
      </c>
      <c r="FY11" s="37">
        <f>i_OpEx!FY34</f>
        <v/>
      </c>
      <c r="FZ11" s="37">
        <f>i_OpEx!FZ34</f>
        <v/>
      </c>
      <c r="GA11" s="37">
        <f>i_OpEx!GA34</f>
        <v/>
      </c>
    </row>
    <row r="12">
      <c r="A12" s="25" t="inlineStr">
        <is>
          <t>Transport &amp; Selling</t>
        </is>
      </c>
      <c r="C12" s="35">
        <f>SUM(D12:GA12)</f>
        <v/>
      </c>
      <c r="D12" s="37">
        <f>i_OpEx!D40</f>
        <v/>
      </c>
      <c r="E12" s="37">
        <f>i_OpEx!E40</f>
        <v/>
      </c>
      <c r="F12" s="37">
        <f>i_OpEx!F40</f>
        <v/>
      </c>
      <c r="G12" s="37">
        <f>i_OpEx!G40</f>
        <v/>
      </c>
      <c r="H12" s="37">
        <f>i_OpEx!H40</f>
        <v/>
      </c>
      <c r="I12" s="37">
        <f>i_OpEx!I40</f>
        <v/>
      </c>
      <c r="J12" s="37">
        <f>i_OpEx!J40</f>
        <v/>
      </c>
      <c r="K12" s="37">
        <f>i_OpEx!K40</f>
        <v/>
      </c>
      <c r="L12" s="37">
        <f>i_OpEx!L40</f>
        <v/>
      </c>
      <c r="M12" s="37">
        <f>i_OpEx!M40</f>
        <v/>
      </c>
      <c r="N12" s="37">
        <f>i_OpEx!N40</f>
        <v/>
      </c>
      <c r="O12" s="37">
        <f>i_OpEx!O40</f>
        <v/>
      </c>
      <c r="P12" s="37">
        <f>i_OpEx!P40</f>
        <v/>
      </c>
      <c r="Q12" s="37">
        <f>i_OpEx!Q40</f>
        <v/>
      </c>
      <c r="R12" s="37">
        <f>i_OpEx!R40</f>
        <v/>
      </c>
      <c r="S12" s="37">
        <f>i_OpEx!S40</f>
        <v/>
      </c>
      <c r="T12" s="37">
        <f>i_OpEx!T40</f>
        <v/>
      </c>
      <c r="U12" s="37">
        <f>i_OpEx!U40</f>
        <v/>
      </c>
      <c r="V12" s="37">
        <f>i_OpEx!V40</f>
        <v/>
      </c>
      <c r="W12" s="37">
        <f>i_OpEx!W40</f>
        <v/>
      </c>
      <c r="X12" s="37">
        <f>i_OpEx!X40</f>
        <v/>
      </c>
      <c r="Y12" s="37">
        <f>i_OpEx!Y40</f>
        <v/>
      </c>
      <c r="Z12" s="37">
        <f>i_OpEx!Z40</f>
        <v/>
      </c>
      <c r="AA12" s="37">
        <f>i_OpEx!AA40</f>
        <v/>
      </c>
      <c r="AB12" s="37">
        <f>i_OpEx!AB40</f>
        <v/>
      </c>
      <c r="AC12" s="37">
        <f>i_OpEx!AC40</f>
        <v/>
      </c>
      <c r="AD12" s="37">
        <f>i_OpEx!AD40</f>
        <v/>
      </c>
      <c r="AE12" s="37">
        <f>i_OpEx!AE40</f>
        <v/>
      </c>
      <c r="AF12" s="37">
        <f>i_OpEx!AF40</f>
        <v/>
      </c>
      <c r="AG12" s="37">
        <f>i_OpEx!AG40</f>
        <v/>
      </c>
      <c r="AH12" s="37">
        <f>i_OpEx!AH40</f>
        <v/>
      </c>
      <c r="AI12" s="37">
        <f>i_OpEx!AI40</f>
        <v/>
      </c>
      <c r="AJ12" s="37">
        <f>i_OpEx!AJ40</f>
        <v/>
      </c>
      <c r="AK12" s="37">
        <f>i_OpEx!AK40</f>
        <v/>
      </c>
      <c r="AL12" s="37">
        <f>i_OpEx!AL40</f>
        <v/>
      </c>
      <c r="AM12" s="37">
        <f>i_OpEx!AM40</f>
        <v/>
      </c>
      <c r="AN12" s="37">
        <f>i_OpEx!AN40</f>
        <v/>
      </c>
      <c r="AO12" s="37">
        <f>i_OpEx!AO40</f>
        <v/>
      </c>
      <c r="AP12" s="37">
        <f>i_OpEx!AP40</f>
        <v/>
      </c>
      <c r="AQ12" s="37">
        <f>i_OpEx!AQ40</f>
        <v/>
      </c>
      <c r="AR12" s="37">
        <f>i_OpEx!AR40</f>
        <v/>
      </c>
      <c r="AS12" s="37">
        <f>i_OpEx!AS40</f>
        <v/>
      </c>
      <c r="AT12" s="37">
        <f>i_OpEx!AT40</f>
        <v/>
      </c>
      <c r="AU12" s="37">
        <f>i_OpEx!AU40</f>
        <v/>
      </c>
      <c r="AV12" s="37">
        <f>i_OpEx!AV40</f>
        <v/>
      </c>
      <c r="AW12" s="37">
        <f>i_OpEx!AW40</f>
        <v/>
      </c>
      <c r="AX12" s="37">
        <f>i_OpEx!AX40</f>
        <v/>
      </c>
      <c r="AY12" s="37">
        <f>i_OpEx!AY40</f>
        <v/>
      </c>
      <c r="AZ12" s="37">
        <f>i_OpEx!AZ40</f>
        <v/>
      </c>
      <c r="BA12" s="37">
        <f>i_OpEx!BA40</f>
        <v/>
      </c>
      <c r="BB12" s="37">
        <f>i_OpEx!BB40</f>
        <v/>
      </c>
      <c r="BC12" s="37">
        <f>i_OpEx!BC40</f>
        <v/>
      </c>
      <c r="BD12" s="37">
        <f>i_OpEx!BD40</f>
        <v/>
      </c>
      <c r="BE12" s="37">
        <f>i_OpEx!BE40</f>
        <v/>
      </c>
      <c r="BF12" s="37">
        <f>i_OpEx!BF40</f>
        <v/>
      </c>
      <c r="BG12" s="37">
        <f>i_OpEx!BG40</f>
        <v/>
      </c>
      <c r="BH12" s="37">
        <f>i_OpEx!BH40</f>
        <v/>
      </c>
      <c r="BI12" s="37">
        <f>i_OpEx!BI40</f>
        <v/>
      </c>
      <c r="BJ12" s="37">
        <f>i_OpEx!BJ40</f>
        <v/>
      </c>
      <c r="BK12" s="37">
        <f>i_OpEx!BK40</f>
        <v/>
      </c>
      <c r="BL12" s="37">
        <f>i_OpEx!BL40</f>
        <v/>
      </c>
      <c r="BM12" s="37">
        <f>i_OpEx!BM40</f>
        <v/>
      </c>
      <c r="BN12" s="37">
        <f>i_OpEx!BN40</f>
        <v/>
      </c>
      <c r="BO12" s="37">
        <f>i_OpEx!BO40</f>
        <v/>
      </c>
      <c r="BP12" s="37">
        <f>i_OpEx!BP40</f>
        <v/>
      </c>
      <c r="BQ12" s="37">
        <f>i_OpEx!BQ40</f>
        <v/>
      </c>
      <c r="BR12" s="37">
        <f>i_OpEx!BR40</f>
        <v/>
      </c>
      <c r="BS12" s="37">
        <f>i_OpEx!BS40</f>
        <v/>
      </c>
      <c r="BT12" s="37">
        <f>i_OpEx!BT40</f>
        <v/>
      </c>
      <c r="BU12" s="37">
        <f>i_OpEx!BU40</f>
        <v/>
      </c>
      <c r="BV12" s="37">
        <f>i_OpEx!BV40</f>
        <v/>
      </c>
      <c r="BW12" s="37">
        <f>i_OpEx!BW40</f>
        <v/>
      </c>
      <c r="BX12" s="37">
        <f>i_OpEx!BX40</f>
        <v/>
      </c>
      <c r="BY12" s="37">
        <f>i_OpEx!BY40</f>
        <v/>
      </c>
      <c r="BZ12" s="37">
        <f>i_OpEx!BZ40</f>
        <v/>
      </c>
      <c r="CA12" s="37">
        <f>i_OpEx!CA40</f>
        <v/>
      </c>
      <c r="CB12" s="37">
        <f>i_OpEx!CB40</f>
        <v/>
      </c>
      <c r="CC12" s="37">
        <f>i_OpEx!CC40</f>
        <v/>
      </c>
      <c r="CD12" s="37">
        <f>i_OpEx!CD40</f>
        <v/>
      </c>
      <c r="CE12" s="37">
        <f>i_OpEx!CE40</f>
        <v/>
      </c>
      <c r="CF12" s="37">
        <f>i_OpEx!CF40</f>
        <v/>
      </c>
      <c r="CG12" s="37">
        <f>i_OpEx!CG40</f>
        <v/>
      </c>
      <c r="CH12" s="37">
        <f>i_OpEx!CH40</f>
        <v/>
      </c>
      <c r="CI12" s="37">
        <f>i_OpEx!CI40</f>
        <v/>
      </c>
      <c r="CJ12" s="37">
        <f>i_OpEx!CJ40</f>
        <v/>
      </c>
      <c r="CK12" s="37">
        <f>i_OpEx!CK40</f>
        <v/>
      </c>
      <c r="CL12" s="37">
        <f>i_OpEx!CL40</f>
        <v/>
      </c>
      <c r="CM12" s="37">
        <f>i_OpEx!CM40</f>
        <v/>
      </c>
      <c r="CN12" s="37">
        <f>i_OpEx!CN40</f>
        <v/>
      </c>
      <c r="CO12" s="37">
        <f>i_OpEx!CO40</f>
        <v/>
      </c>
      <c r="CP12" s="37">
        <f>i_OpEx!CP40</f>
        <v/>
      </c>
      <c r="CQ12" s="37">
        <f>i_OpEx!CQ40</f>
        <v/>
      </c>
      <c r="CR12" s="37">
        <f>i_OpEx!CR40</f>
        <v/>
      </c>
      <c r="CS12" s="37">
        <f>i_OpEx!CS40</f>
        <v/>
      </c>
      <c r="CT12" s="37">
        <f>i_OpEx!CT40</f>
        <v/>
      </c>
      <c r="CU12" s="37">
        <f>i_OpEx!CU40</f>
        <v/>
      </c>
      <c r="CV12" s="37">
        <f>i_OpEx!CV40</f>
        <v/>
      </c>
      <c r="CW12" s="37">
        <f>i_OpEx!CW40</f>
        <v/>
      </c>
      <c r="CX12" s="37">
        <f>i_OpEx!CX40</f>
        <v/>
      </c>
      <c r="CY12" s="37">
        <f>i_OpEx!CY40</f>
        <v/>
      </c>
      <c r="CZ12" s="37">
        <f>i_OpEx!CZ40</f>
        <v/>
      </c>
      <c r="DA12" s="37">
        <f>i_OpEx!DA40</f>
        <v/>
      </c>
      <c r="DB12" s="37">
        <f>i_OpEx!DB40</f>
        <v/>
      </c>
      <c r="DC12" s="37">
        <f>i_OpEx!DC40</f>
        <v/>
      </c>
      <c r="DD12" s="37">
        <f>i_OpEx!DD40</f>
        <v/>
      </c>
      <c r="DE12" s="37">
        <f>i_OpEx!DE40</f>
        <v/>
      </c>
      <c r="DF12" s="37">
        <f>i_OpEx!DF40</f>
        <v/>
      </c>
      <c r="DG12" s="37">
        <f>i_OpEx!DG40</f>
        <v/>
      </c>
      <c r="DH12" s="37">
        <f>i_OpEx!DH40</f>
        <v/>
      </c>
      <c r="DI12" s="37">
        <f>i_OpEx!DI40</f>
        <v/>
      </c>
      <c r="DJ12" s="37">
        <f>i_OpEx!DJ40</f>
        <v/>
      </c>
      <c r="DK12" s="37">
        <f>i_OpEx!DK40</f>
        <v/>
      </c>
      <c r="DL12" s="37">
        <f>i_OpEx!DL40</f>
        <v/>
      </c>
      <c r="DM12" s="37">
        <f>i_OpEx!DM40</f>
        <v/>
      </c>
      <c r="DN12" s="37">
        <f>i_OpEx!DN40</f>
        <v/>
      </c>
      <c r="DO12" s="37">
        <f>i_OpEx!DO40</f>
        <v/>
      </c>
      <c r="DP12" s="37">
        <f>i_OpEx!DP40</f>
        <v/>
      </c>
      <c r="DQ12" s="37">
        <f>i_OpEx!DQ40</f>
        <v/>
      </c>
      <c r="DR12" s="37">
        <f>i_OpEx!DR40</f>
        <v/>
      </c>
      <c r="DS12" s="37">
        <f>i_OpEx!DS40</f>
        <v/>
      </c>
      <c r="DT12" s="37">
        <f>i_OpEx!DT40</f>
        <v/>
      </c>
      <c r="DU12" s="37">
        <f>i_OpEx!DU40</f>
        <v/>
      </c>
      <c r="DV12" s="37">
        <f>i_OpEx!DV40</f>
        <v/>
      </c>
      <c r="DW12" s="37">
        <f>i_OpEx!DW40</f>
        <v/>
      </c>
      <c r="DX12" s="37">
        <f>i_OpEx!DX40</f>
        <v/>
      </c>
      <c r="DY12" s="37">
        <f>i_OpEx!DY40</f>
        <v/>
      </c>
      <c r="DZ12" s="37">
        <f>i_OpEx!DZ40</f>
        <v/>
      </c>
      <c r="EA12" s="37">
        <f>i_OpEx!EA40</f>
        <v/>
      </c>
      <c r="EB12" s="37">
        <f>i_OpEx!EB40</f>
        <v/>
      </c>
      <c r="EC12" s="37">
        <f>i_OpEx!EC40</f>
        <v/>
      </c>
      <c r="ED12" s="37">
        <f>i_OpEx!ED40</f>
        <v/>
      </c>
      <c r="EE12" s="37">
        <f>i_OpEx!EE40</f>
        <v/>
      </c>
      <c r="EF12" s="37">
        <f>i_OpEx!EF40</f>
        <v/>
      </c>
      <c r="EG12" s="37">
        <f>i_OpEx!EG40</f>
        <v/>
      </c>
      <c r="EH12" s="37">
        <f>i_OpEx!EH40</f>
        <v/>
      </c>
      <c r="EI12" s="37">
        <f>i_OpEx!EI40</f>
        <v/>
      </c>
      <c r="EJ12" s="37">
        <f>i_OpEx!EJ40</f>
        <v/>
      </c>
      <c r="EK12" s="37">
        <f>i_OpEx!EK40</f>
        <v/>
      </c>
      <c r="EL12" s="37">
        <f>i_OpEx!EL40</f>
        <v/>
      </c>
      <c r="EM12" s="37">
        <f>i_OpEx!EM40</f>
        <v/>
      </c>
      <c r="EN12" s="37">
        <f>i_OpEx!EN40</f>
        <v/>
      </c>
      <c r="EO12" s="37">
        <f>i_OpEx!EO40</f>
        <v/>
      </c>
      <c r="EP12" s="37">
        <f>i_OpEx!EP40</f>
        <v/>
      </c>
      <c r="EQ12" s="37">
        <f>i_OpEx!EQ40</f>
        <v/>
      </c>
      <c r="ER12" s="37">
        <f>i_OpEx!ER40</f>
        <v/>
      </c>
      <c r="ES12" s="37">
        <f>i_OpEx!ES40</f>
        <v/>
      </c>
      <c r="ET12" s="37">
        <f>i_OpEx!ET40</f>
        <v/>
      </c>
      <c r="EU12" s="37">
        <f>i_OpEx!EU40</f>
        <v/>
      </c>
      <c r="EV12" s="37">
        <f>i_OpEx!EV40</f>
        <v/>
      </c>
      <c r="EW12" s="37">
        <f>i_OpEx!EW40</f>
        <v/>
      </c>
      <c r="EX12" s="37">
        <f>i_OpEx!EX40</f>
        <v/>
      </c>
      <c r="EY12" s="37">
        <f>i_OpEx!EY40</f>
        <v/>
      </c>
      <c r="EZ12" s="37">
        <f>i_OpEx!EZ40</f>
        <v/>
      </c>
      <c r="FA12" s="37">
        <f>i_OpEx!FA40</f>
        <v/>
      </c>
      <c r="FB12" s="37">
        <f>i_OpEx!FB40</f>
        <v/>
      </c>
      <c r="FC12" s="37">
        <f>i_OpEx!FC40</f>
        <v/>
      </c>
      <c r="FD12" s="37">
        <f>i_OpEx!FD40</f>
        <v/>
      </c>
      <c r="FE12" s="37">
        <f>i_OpEx!FE40</f>
        <v/>
      </c>
      <c r="FF12" s="37">
        <f>i_OpEx!FF40</f>
        <v/>
      </c>
      <c r="FG12" s="37">
        <f>i_OpEx!FG40</f>
        <v/>
      </c>
      <c r="FH12" s="37">
        <f>i_OpEx!FH40</f>
        <v/>
      </c>
      <c r="FI12" s="37">
        <f>i_OpEx!FI40</f>
        <v/>
      </c>
      <c r="FJ12" s="37">
        <f>i_OpEx!FJ40</f>
        <v/>
      </c>
      <c r="FK12" s="37">
        <f>i_OpEx!FK40</f>
        <v/>
      </c>
      <c r="FL12" s="37">
        <f>i_OpEx!FL40</f>
        <v/>
      </c>
      <c r="FM12" s="37">
        <f>i_OpEx!FM40</f>
        <v/>
      </c>
      <c r="FN12" s="37">
        <f>i_OpEx!FN40</f>
        <v/>
      </c>
      <c r="FO12" s="37">
        <f>i_OpEx!FO40</f>
        <v/>
      </c>
      <c r="FP12" s="37">
        <f>i_OpEx!FP40</f>
        <v/>
      </c>
      <c r="FQ12" s="37">
        <f>i_OpEx!FQ40</f>
        <v/>
      </c>
      <c r="FR12" s="37">
        <f>i_OpEx!FR40</f>
        <v/>
      </c>
      <c r="FS12" s="37">
        <f>i_OpEx!FS40</f>
        <v/>
      </c>
      <c r="FT12" s="37">
        <f>i_OpEx!FT40</f>
        <v/>
      </c>
      <c r="FU12" s="37">
        <f>i_OpEx!FU40</f>
        <v/>
      </c>
      <c r="FV12" s="37">
        <f>i_OpEx!FV40</f>
        <v/>
      </c>
      <c r="FW12" s="37">
        <f>i_OpEx!FW40</f>
        <v/>
      </c>
      <c r="FX12" s="37">
        <f>i_OpEx!FX40</f>
        <v/>
      </c>
      <c r="FY12" s="37">
        <f>i_OpEx!FY40</f>
        <v/>
      </c>
      <c r="FZ12" s="37">
        <f>i_OpEx!FZ40</f>
        <v/>
      </c>
      <c r="GA12" s="37">
        <f>i_OpEx!GA40</f>
        <v/>
      </c>
    </row>
    <row r="13">
      <c r="A13" s="24" t="inlineStr">
        <is>
          <t>Total OpEx</t>
        </is>
      </c>
      <c r="C13" s="35">
        <f>SUM(D13:GA13)</f>
        <v/>
      </c>
      <c r="D13" s="37">
        <f>i_OpEx!D43</f>
        <v/>
      </c>
      <c r="E13" s="37">
        <f>i_OpEx!E43</f>
        <v/>
      </c>
      <c r="F13" s="37">
        <f>i_OpEx!F43</f>
        <v/>
      </c>
      <c r="G13" s="37">
        <f>i_OpEx!G43</f>
        <v/>
      </c>
      <c r="H13" s="37">
        <f>i_OpEx!H43</f>
        <v/>
      </c>
      <c r="I13" s="37">
        <f>i_OpEx!I43</f>
        <v/>
      </c>
      <c r="J13" s="37">
        <f>i_OpEx!J43</f>
        <v/>
      </c>
      <c r="K13" s="37">
        <f>i_OpEx!K43</f>
        <v/>
      </c>
      <c r="L13" s="37">
        <f>i_OpEx!L43</f>
        <v/>
      </c>
      <c r="M13" s="37">
        <f>i_OpEx!M43</f>
        <v/>
      </c>
      <c r="N13" s="37">
        <f>i_OpEx!N43</f>
        <v/>
      </c>
      <c r="O13" s="37">
        <f>i_OpEx!O43</f>
        <v/>
      </c>
      <c r="P13" s="37">
        <f>i_OpEx!P43</f>
        <v/>
      </c>
      <c r="Q13" s="37">
        <f>i_OpEx!Q43</f>
        <v/>
      </c>
      <c r="R13" s="37">
        <f>i_OpEx!R43</f>
        <v/>
      </c>
      <c r="S13" s="37">
        <f>i_OpEx!S43</f>
        <v/>
      </c>
      <c r="T13" s="37">
        <f>i_OpEx!T43</f>
        <v/>
      </c>
      <c r="U13" s="37">
        <f>i_OpEx!U43</f>
        <v/>
      </c>
      <c r="V13" s="37">
        <f>i_OpEx!V43</f>
        <v/>
      </c>
      <c r="W13" s="37">
        <f>i_OpEx!W43</f>
        <v/>
      </c>
      <c r="X13" s="37">
        <f>i_OpEx!X43</f>
        <v/>
      </c>
      <c r="Y13" s="37">
        <f>i_OpEx!Y43</f>
        <v/>
      </c>
      <c r="Z13" s="37">
        <f>i_OpEx!Z43</f>
        <v/>
      </c>
      <c r="AA13" s="37">
        <f>i_OpEx!AA43</f>
        <v/>
      </c>
      <c r="AB13" s="37">
        <f>i_OpEx!AB43</f>
        <v/>
      </c>
      <c r="AC13" s="37">
        <f>i_OpEx!AC43</f>
        <v/>
      </c>
      <c r="AD13" s="37">
        <f>i_OpEx!AD43</f>
        <v/>
      </c>
      <c r="AE13" s="37">
        <f>i_OpEx!AE43</f>
        <v/>
      </c>
      <c r="AF13" s="37">
        <f>i_OpEx!AF43</f>
        <v/>
      </c>
      <c r="AG13" s="37">
        <f>i_OpEx!AG43</f>
        <v/>
      </c>
      <c r="AH13" s="37">
        <f>i_OpEx!AH43</f>
        <v/>
      </c>
      <c r="AI13" s="37">
        <f>i_OpEx!AI43</f>
        <v/>
      </c>
      <c r="AJ13" s="37">
        <f>i_OpEx!AJ43</f>
        <v/>
      </c>
      <c r="AK13" s="37">
        <f>i_OpEx!AK43</f>
        <v/>
      </c>
      <c r="AL13" s="37">
        <f>i_OpEx!AL43</f>
        <v/>
      </c>
      <c r="AM13" s="37">
        <f>i_OpEx!AM43</f>
        <v/>
      </c>
      <c r="AN13" s="37">
        <f>i_OpEx!AN43</f>
        <v/>
      </c>
      <c r="AO13" s="37">
        <f>i_OpEx!AO43</f>
        <v/>
      </c>
      <c r="AP13" s="37">
        <f>i_OpEx!AP43</f>
        <v/>
      </c>
      <c r="AQ13" s="37">
        <f>i_OpEx!AQ43</f>
        <v/>
      </c>
      <c r="AR13" s="37">
        <f>i_OpEx!AR43</f>
        <v/>
      </c>
      <c r="AS13" s="37">
        <f>i_OpEx!AS43</f>
        <v/>
      </c>
      <c r="AT13" s="37">
        <f>i_OpEx!AT43</f>
        <v/>
      </c>
      <c r="AU13" s="37">
        <f>i_OpEx!AU43</f>
        <v/>
      </c>
      <c r="AV13" s="37">
        <f>i_OpEx!AV43</f>
        <v/>
      </c>
      <c r="AW13" s="37">
        <f>i_OpEx!AW43</f>
        <v/>
      </c>
      <c r="AX13" s="37">
        <f>i_OpEx!AX43</f>
        <v/>
      </c>
      <c r="AY13" s="37">
        <f>i_OpEx!AY43</f>
        <v/>
      </c>
      <c r="AZ13" s="37">
        <f>i_OpEx!AZ43</f>
        <v/>
      </c>
      <c r="BA13" s="37">
        <f>i_OpEx!BA43</f>
        <v/>
      </c>
      <c r="BB13" s="37">
        <f>i_OpEx!BB43</f>
        <v/>
      </c>
      <c r="BC13" s="37">
        <f>i_OpEx!BC43</f>
        <v/>
      </c>
      <c r="BD13" s="37">
        <f>i_OpEx!BD43</f>
        <v/>
      </c>
      <c r="BE13" s="37">
        <f>i_OpEx!BE43</f>
        <v/>
      </c>
      <c r="BF13" s="37">
        <f>i_OpEx!BF43</f>
        <v/>
      </c>
      <c r="BG13" s="37">
        <f>i_OpEx!BG43</f>
        <v/>
      </c>
      <c r="BH13" s="37">
        <f>i_OpEx!BH43</f>
        <v/>
      </c>
      <c r="BI13" s="37">
        <f>i_OpEx!BI43</f>
        <v/>
      </c>
      <c r="BJ13" s="37">
        <f>i_OpEx!BJ43</f>
        <v/>
      </c>
      <c r="BK13" s="37">
        <f>i_OpEx!BK43</f>
        <v/>
      </c>
      <c r="BL13" s="37">
        <f>i_OpEx!BL43</f>
        <v/>
      </c>
      <c r="BM13" s="37">
        <f>i_OpEx!BM43</f>
        <v/>
      </c>
      <c r="BN13" s="37">
        <f>i_OpEx!BN43</f>
        <v/>
      </c>
      <c r="BO13" s="37">
        <f>i_OpEx!BO43</f>
        <v/>
      </c>
      <c r="BP13" s="37">
        <f>i_OpEx!BP43</f>
        <v/>
      </c>
      <c r="BQ13" s="37">
        <f>i_OpEx!BQ43</f>
        <v/>
      </c>
      <c r="BR13" s="37">
        <f>i_OpEx!BR43</f>
        <v/>
      </c>
      <c r="BS13" s="37">
        <f>i_OpEx!BS43</f>
        <v/>
      </c>
      <c r="BT13" s="37">
        <f>i_OpEx!BT43</f>
        <v/>
      </c>
      <c r="BU13" s="37">
        <f>i_OpEx!BU43</f>
        <v/>
      </c>
      <c r="BV13" s="37">
        <f>i_OpEx!BV43</f>
        <v/>
      </c>
      <c r="BW13" s="37">
        <f>i_OpEx!BW43</f>
        <v/>
      </c>
      <c r="BX13" s="37">
        <f>i_OpEx!BX43</f>
        <v/>
      </c>
      <c r="BY13" s="37">
        <f>i_OpEx!BY43</f>
        <v/>
      </c>
      <c r="BZ13" s="37">
        <f>i_OpEx!BZ43</f>
        <v/>
      </c>
      <c r="CA13" s="37">
        <f>i_OpEx!CA43</f>
        <v/>
      </c>
      <c r="CB13" s="37">
        <f>i_OpEx!CB43</f>
        <v/>
      </c>
      <c r="CC13" s="37">
        <f>i_OpEx!CC43</f>
        <v/>
      </c>
      <c r="CD13" s="37">
        <f>i_OpEx!CD43</f>
        <v/>
      </c>
      <c r="CE13" s="37">
        <f>i_OpEx!CE43</f>
        <v/>
      </c>
      <c r="CF13" s="37">
        <f>i_OpEx!CF43</f>
        <v/>
      </c>
      <c r="CG13" s="37">
        <f>i_OpEx!CG43</f>
        <v/>
      </c>
      <c r="CH13" s="37">
        <f>i_OpEx!CH43</f>
        <v/>
      </c>
      <c r="CI13" s="37">
        <f>i_OpEx!CI43</f>
        <v/>
      </c>
      <c r="CJ13" s="37">
        <f>i_OpEx!CJ43</f>
        <v/>
      </c>
      <c r="CK13" s="37">
        <f>i_OpEx!CK43</f>
        <v/>
      </c>
      <c r="CL13" s="37">
        <f>i_OpEx!CL43</f>
        <v/>
      </c>
      <c r="CM13" s="37">
        <f>i_OpEx!CM43</f>
        <v/>
      </c>
      <c r="CN13" s="37">
        <f>i_OpEx!CN43</f>
        <v/>
      </c>
      <c r="CO13" s="37">
        <f>i_OpEx!CO43</f>
        <v/>
      </c>
      <c r="CP13" s="37">
        <f>i_OpEx!CP43</f>
        <v/>
      </c>
      <c r="CQ13" s="37">
        <f>i_OpEx!CQ43</f>
        <v/>
      </c>
      <c r="CR13" s="37">
        <f>i_OpEx!CR43</f>
        <v/>
      </c>
      <c r="CS13" s="37">
        <f>i_OpEx!CS43</f>
        <v/>
      </c>
      <c r="CT13" s="37">
        <f>i_OpEx!CT43</f>
        <v/>
      </c>
      <c r="CU13" s="37">
        <f>i_OpEx!CU43</f>
        <v/>
      </c>
      <c r="CV13" s="37">
        <f>i_OpEx!CV43</f>
        <v/>
      </c>
      <c r="CW13" s="37">
        <f>i_OpEx!CW43</f>
        <v/>
      </c>
      <c r="CX13" s="37">
        <f>i_OpEx!CX43</f>
        <v/>
      </c>
      <c r="CY13" s="37">
        <f>i_OpEx!CY43</f>
        <v/>
      </c>
      <c r="CZ13" s="37">
        <f>i_OpEx!CZ43</f>
        <v/>
      </c>
      <c r="DA13" s="37">
        <f>i_OpEx!DA43</f>
        <v/>
      </c>
      <c r="DB13" s="37">
        <f>i_OpEx!DB43</f>
        <v/>
      </c>
      <c r="DC13" s="37">
        <f>i_OpEx!DC43</f>
        <v/>
      </c>
      <c r="DD13" s="37">
        <f>i_OpEx!DD43</f>
        <v/>
      </c>
      <c r="DE13" s="37">
        <f>i_OpEx!DE43</f>
        <v/>
      </c>
      <c r="DF13" s="37">
        <f>i_OpEx!DF43</f>
        <v/>
      </c>
      <c r="DG13" s="37">
        <f>i_OpEx!DG43</f>
        <v/>
      </c>
      <c r="DH13" s="37">
        <f>i_OpEx!DH43</f>
        <v/>
      </c>
      <c r="DI13" s="37">
        <f>i_OpEx!DI43</f>
        <v/>
      </c>
      <c r="DJ13" s="37">
        <f>i_OpEx!DJ43</f>
        <v/>
      </c>
      <c r="DK13" s="37">
        <f>i_OpEx!DK43</f>
        <v/>
      </c>
      <c r="DL13" s="37">
        <f>i_OpEx!DL43</f>
        <v/>
      </c>
      <c r="DM13" s="37">
        <f>i_OpEx!DM43</f>
        <v/>
      </c>
      <c r="DN13" s="37">
        <f>i_OpEx!DN43</f>
        <v/>
      </c>
      <c r="DO13" s="37">
        <f>i_OpEx!DO43</f>
        <v/>
      </c>
      <c r="DP13" s="37">
        <f>i_OpEx!DP43</f>
        <v/>
      </c>
      <c r="DQ13" s="37">
        <f>i_OpEx!DQ43</f>
        <v/>
      </c>
      <c r="DR13" s="37">
        <f>i_OpEx!DR43</f>
        <v/>
      </c>
      <c r="DS13" s="37">
        <f>i_OpEx!DS43</f>
        <v/>
      </c>
      <c r="DT13" s="37">
        <f>i_OpEx!DT43</f>
        <v/>
      </c>
      <c r="DU13" s="37">
        <f>i_OpEx!DU43</f>
        <v/>
      </c>
      <c r="DV13" s="37">
        <f>i_OpEx!DV43</f>
        <v/>
      </c>
      <c r="DW13" s="37">
        <f>i_OpEx!DW43</f>
        <v/>
      </c>
      <c r="DX13" s="37">
        <f>i_OpEx!DX43</f>
        <v/>
      </c>
      <c r="DY13" s="37">
        <f>i_OpEx!DY43</f>
        <v/>
      </c>
      <c r="DZ13" s="37">
        <f>i_OpEx!DZ43</f>
        <v/>
      </c>
      <c r="EA13" s="37">
        <f>i_OpEx!EA43</f>
        <v/>
      </c>
      <c r="EB13" s="37">
        <f>i_OpEx!EB43</f>
        <v/>
      </c>
      <c r="EC13" s="37">
        <f>i_OpEx!EC43</f>
        <v/>
      </c>
      <c r="ED13" s="37">
        <f>i_OpEx!ED43</f>
        <v/>
      </c>
      <c r="EE13" s="37">
        <f>i_OpEx!EE43</f>
        <v/>
      </c>
      <c r="EF13" s="37">
        <f>i_OpEx!EF43</f>
        <v/>
      </c>
      <c r="EG13" s="37">
        <f>i_OpEx!EG43</f>
        <v/>
      </c>
      <c r="EH13" s="37">
        <f>i_OpEx!EH43</f>
        <v/>
      </c>
      <c r="EI13" s="37">
        <f>i_OpEx!EI43</f>
        <v/>
      </c>
      <c r="EJ13" s="37">
        <f>i_OpEx!EJ43</f>
        <v/>
      </c>
      <c r="EK13" s="37">
        <f>i_OpEx!EK43</f>
        <v/>
      </c>
      <c r="EL13" s="37">
        <f>i_OpEx!EL43</f>
        <v/>
      </c>
      <c r="EM13" s="37">
        <f>i_OpEx!EM43</f>
        <v/>
      </c>
      <c r="EN13" s="37">
        <f>i_OpEx!EN43</f>
        <v/>
      </c>
      <c r="EO13" s="37">
        <f>i_OpEx!EO43</f>
        <v/>
      </c>
      <c r="EP13" s="37">
        <f>i_OpEx!EP43</f>
        <v/>
      </c>
      <c r="EQ13" s="37">
        <f>i_OpEx!EQ43</f>
        <v/>
      </c>
      <c r="ER13" s="37">
        <f>i_OpEx!ER43</f>
        <v/>
      </c>
      <c r="ES13" s="37">
        <f>i_OpEx!ES43</f>
        <v/>
      </c>
      <c r="ET13" s="37">
        <f>i_OpEx!ET43</f>
        <v/>
      </c>
      <c r="EU13" s="37">
        <f>i_OpEx!EU43</f>
        <v/>
      </c>
      <c r="EV13" s="37">
        <f>i_OpEx!EV43</f>
        <v/>
      </c>
      <c r="EW13" s="37">
        <f>i_OpEx!EW43</f>
        <v/>
      </c>
      <c r="EX13" s="37">
        <f>i_OpEx!EX43</f>
        <v/>
      </c>
      <c r="EY13" s="37">
        <f>i_OpEx!EY43</f>
        <v/>
      </c>
      <c r="EZ13" s="37">
        <f>i_OpEx!EZ43</f>
        <v/>
      </c>
      <c r="FA13" s="37">
        <f>i_OpEx!FA43</f>
        <v/>
      </c>
      <c r="FB13" s="37">
        <f>i_OpEx!FB43</f>
        <v/>
      </c>
      <c r="FC13" s="37">
        <f>i_OpEx!FC43</f>
        <v/>
      </c>
      <c r="FD13" s="37">
        <f>i_OpEx!FD43</f>
        <v/>
      </c>
      <c r="FE13" s="37">
        <f>i_OpEx!FE43</f>
        <v/>
      </c>
      <c r="FF13" s="37">
        <f>i_OpEx!FF43</f>
        <v/>
      </c>
      <c r="FG13" s="37">
        <f>i_OpEx!FG43</f>
        <v/>
      </c>
      <c r="FH13" s="37">
        <f>i_OpEx!FH43</f>
        <v/>
      </c>
      <c r="FI13" s="37">
        <f>i_OpEx!FI43</f>
        <v/>
      </c>
      <c r="FJ13" s="37">
        <f>i_OpEx!FJ43</f>
        <v/>
      </c>
      <c r="FK13" s="37">
        <f>i_OpEx!FK43</f>
        <v/>
      </c>
      <c r="FL13" s="37">
        <f>i_OpEx!FL43</f>
        <v/>
      </c>
      <c r="FM13" s="37">
        <f>i_OpEx!FM43</f>
        <v/>
      </c>
      <c r="FN13" s="37">
        <f>i_OpEx!FN43</f>
        <v/>
      </c>
      <c r="FO13" s="37">
        <f>i_OpEx!FO43</f>
        <v/>
      </c>
      <c r="FP13" s="37">
        <f>i_OpEx!FP43</f>
        <v/>
      </c>
      <c r="FQ13" s="37">
        <f>i_OpEx!FQ43</f>
        <v/>
      </c>
      <c r="FR13" s="37">
        <f>i_OpEx!FR43</f>
        <v/>
      </c>
      <c r="FS13" s="37">
        <f>i_OpEx!FS43</f>
        <v/>
      </c>
      <c r="FT13" s="37">
        <f>i_OpEx!FT43</f>
        <v/>
      </c>
      <c r="FU13" s="37">
        <f>i_OpEx!FU43</f>
        <v/>
      </c>
      <c r="FV13" s="37">
        <f>i_OpEx!FV43</f>
        <v/>
      </c>
      <c r="FW13" s="37">
        <f>i_OpEx!FW43</f>
        <v/>
      </c>
      <c r="FX13" s="37">
        <f>i_OpEx!FX43</f>
        <v/>
      </c>
      <c r="FY13" s="37">
        <f>i_OpEx!FY43</f>
        <v/>
      </c>
      <c r="FZ13" s="37">
        <f>i_OpEx!FZ43</f>
        <v/>
      </c>
      <c r="GA13" s="37">
        <f>i_OpEx!GA43</f>
        <v/>
      </c>
    </row>
    <row r="14">
      <c r="A14" s="25" t="inlineStr">
        <is>
          <t>Sustaining CapEx</t>
        </is>
      </c>
      <c r="C14" s="35">
        <f>SUM(D14:GA14)</f>
        <v/>
      </c>
      <c r="D14" s="37">
        <f>i_CapEx!D42</f>
        <v/>
      </c>
      <c r="E14" s="37">
        <f>i_CapEx!E42</f>
        <v/>
      </c>
      <c r="F14" s="37">
        <f>i_CapEx!F42</f>
        <v/>
      </c>
      <c r="G14" s="37">
        <f>i_CapEx!G42</f>
        <v/>
      </c>
      <c r="H14" s="37">
        <f>i_CapEx!H42</f>
        <v/>
      </c>
      <c r="I14" s="37">
        <f>i_CapEx!I42</f>
        <v/>
      </c>
      <c r="J14" s="37">
        <f>i_CapEx!J42</f>
        <v/>
      </c>
      <c r="K14" s="37">
        <f>i_CapEx!K42</f>
        <v/>
      </c>
      <c r="L14" s="37">
        <f>i_CapEx!L42</f>
        <v/>
      </c>
      <c r="M14" s="37">
        <f>i_CapEx!M42</f>
        <v/>
      </c>
      <c r="N14" s="37">
        <f>i_CapEx!N42</f>
        <v/>
      </c>
      <c r="O14" s="37">
        <f>i_CapEx!O42</f>
        <v/>
      </c>
      <c r="P14" s="37">
        <f>i_CapEx!P42</f>
        <v/>
      </c>
      <c r="Q14" s="37">
        <f>i_CapEx!Q42</f>
        <v/>
      </c>
      <c r="R14" s="37">
        <f>i_CapEx!R42</f>
        <v/>
      </c>
      <c r="S14" s="37">
        <f>i_CapEx!S42</f>
        <v/>
      </c>
      <c r="T14" s="37">
        <f>i_CapEx!T42</f>
        <v/>
      </c>
      <c r="U14" s="37">
        <f>i_CapEx!U42</f>
        <v/>
      </c>
      <c r="V14" s="37">
        <f>i_CapEx!V42</f>
        <v/>
      </c>
      <c r="W14" s="37">
        <f>i_CapEx!W42</f>
        <v/>
      </c>
      <c r="X14" s="37">
        <f>i_CapEx!X42</f>
        <v/>
      </c>
      <c r="Y14" s="37">
        <f>i_CapEx!Y42</f>
        <v/>
      </c>
      <c r="Z14" s="37">
        <f>i_CapEx!Z42</f>
        <v/>
      </c>
      <c r="AA14" s="37">
        <f>i_CapEx!AA42</f>
        <v/>
      </c>
      <c r="AB14" s="37">
        <f>i_CapEx!AB42</f>
        <v/>
      </c>
      <c r="AC14" s="37">
        <f>i_CapEx!AC42</f>
        <v/>
      </c>
      <c r="AD14" s="37">
        <f>i_CapEx!AD42</f>
        <v/>
      </c>
      <c r="AE14" s="37">
        <f>i_CapEx!AE42</f>
        <v/>
      </c>
      <c r="AF14" s="37">
        <f>i_CapEx!AF42</f>
        <v/>
      </c>
      <c r="AG14" s="37">
        <f>i_CapEx!AG42</f>
        <v/>
      </c>
      <c r="AH14" s="37">
        <f>i_CapEx!AH42</f>
        <v/>
      </c>
      <c r="AI14" s="37">
        <f>i_CapEx!AI42</f>
        <v/>
      </c>
      <c r="AJ14" s="37">
        <f>i_CapEx!AJ42</f>
        <v/>
      </c>
      <c r="AK14" s="37">
        <f>i_CapEx!AK42</f>
        <v/>
      </c>
      <c r="AL14" s="37">
        <f>i_CapEx!AL42</f>
        <v/>
      </c>
      <c r="AM14" s="37">
        <f>i_CapEx!AM42</f>
        <v/>
      </c>
      <c r="AN14" s="37">
        <f>i_CapEx!AN42</f>
        <v/>
      </c>
      <c r="AO14" s="37">
        <f>i_CapEx!AO42</f>
        <v/>
      </c>
      <c r="AP14" s="37">
        <f>i_CapEx!AP42</f>
        <v/>
      </c>
      <c r="AQ14" s="37">
        <f>i_CapEx!AQ42</f>
        <v/>
      </c>
      <c r="AR14" s="37">
        <f>i_CapEx!AR42</f>
        <v/>
      </c>
      <c r="AS14" s="37">
        <f>i_CapEx!AS42</f>
        <v/>
      </c>
      <c r="AT14" s="37">
        <f>i_CapEx!AT42</f>
        <v/>
      </c>
      <c r="AU14" s="37">
        <f>i_CapEx!AU42</f>
        <v/>
      </c>
      <c r="AV14" s="37">
        <f>i_CapEx!AV42</f>
        <v/>
      </c>
      <c r="AW14" s="37">
        <f>i_CapEx!AW42</f>
        <v/>
      </c>
      <c r="AX14" s="37">
        <f>i_CapEx!AX42</f>
        <v/>
      </c>
      <c r="AY14" s="37">
        <f>i_CapEx!AY42</f>
        <v/>
      </c>
      <c r="AZ14" s="37">
        <f>i_CapEx!AZ42</f>
        <v/>
      </c>
      <c r="BA14" s="37">
        <f>i_CapEx!BA42</f>
        <v/>
      </c>
      <c r="BB14" s="37">
        <f>i_CapEx!BB42</f>
        <v/>
      </c>
      <c r="BC14" s="37">
        <f>i_CapEx!BC42</f>
        <v/>
      </c>
      <c r="BD14" s="37">
        <f>i_CapEx!BD42</f>
        <v/>
      </c>
      <c r="BE14" s="37">
        <f>i_CapEx!BE42</f>
        <v/>
      </c>
      <c r="BF14" s="37">
        <f>i_CapEx!BF42</f>
        <v/>
      </c>
      <c r="BG14" s="37">
        <f>i_CapEx!BG42</f>
        <v/>
      </c>
      <c r="BH14" s="37">
        <f>i_CapEx!BH42</f>
        <v/>
      </c>
      <c r="BI14" s="37">
        <f>i_CapEx!BI42</f>
        <v/>
      </c>
      <c r="BJ14" s="37">
        <f>i_CapEx!BJ42</f>
        <v/>
      </c>
      <c r="BK14" s="37">
        <f>i_CapEx!BK42</f>
        <v/>
      </c>
      <c r="BL14" s="37">
        <f>i_CapEx!BL42</f>
        <v/>
      </c>
      <c r="BM14" s="37">
        <f>i_CapEx!BM42</f>
        <v/>
      </c>
      <c r="BN14" s="37">
        <f>i_CapEx!BN42</f>
        <v/>
      </c>
      <c r="BO14" s="37">
        <f>i_CapEx!BO42</f>
        <v/>
      </c>
      <c r="BP14" s="37">
        <f>i_CapEx!BP42</f>
        <v/>
      </c>
      <c r="BQ14" s="37">
        <f>i_CapEx!BQ42</f>
        <v/>
      </c>
      <c r="BR14" s="37">
        <f>i_CapEx!BR42</f>
        <v/>
      </c>
      <c r="BS14" s="37">
        <f>i_CapEx!BS42</f>
        <v/>
      </c>
      <c r="BT14" s="37">
        <f>i_CapEx!BT42</f>
        <v/>
      </c>
      <c r="BU14" s="37">
        <f>i_CapEx!BU42</f>
        <v/>
      </c>
      <c r="BV14" s="37">
        <f>i_CapEx!BV42</f>
        <v/>
      </c>
      <c r="BW14" s="37">
        <f>i_CapEx!BW42</f>
        <v/>
      </c>
      <c r="BX14" s="37">
        <f>i_CapEx!BX42</f>
        <v/>
      </c>
      <c r="BY14" s="37">
        <f>i_CapEx!BY42</f>
        <v/>
      </c>
      <c r="BZ14" s="37">
        <f>i_CapEx!BZ42</f>
        <v/>
      </c>
      <c r="CA14" s="37">
        <f>i_CapEx!CA42</f>
        <v/>
      </c>
      <c r="CB14" s="37">
        <f>i_CapEx!CB42</f>
        <v/>
      </c>
      <c r="CC14" s="37">
        <f>i_CapEx!CC42</f>
        <v/>
      </c>
      <c r="CD14" s="37">
        <f>i_CapEx!CD42</f>
        <v/>
      </c>
      <c r="CE14" s="37">
        <f>i_CapEx!CE42</f>
        <v/>
      </c>
      <c r="CF14" s="37">
        <f>i_CapEx!CF42</f>
        <v/>
      </c>
      <c r="CG14" s="37">
        <f>i_CapEx!CG42</f>
        <v/>
      </c>
      <c r="CH14" s="37">
        <f>i_CapEx!CH42</f>
        <v/>
      </c>
      <c r="CI14" s="37">
        <f>i_CapEx!CI42</f>
        <v/>
      </c>
      <c r="CJ14" s="37">
        <f>i_CapEx!CJ42</f>
        <v/>
      </c>
      <c r="CK14" s="37">
        <f>i_CapEx!CK42</f>
        <v/>
      </c>
      <c r="CL14" s="37">
        <f>i_CapEx!CL42</f>
        <v/>
      </c>
      <c r="CM14" s="37">
        <f>i_CapEx!CM42</f>
        <v/>
      </c>
      <c r="CN14" s="37">
        <f>i_CapEx!CN42</f>
        <v/>
      </c>
      <c r="CO14" s="37">
        <f>i_CapEx!CO42</f>
        <v/>
      </c>
      <c r="CP14" s="37">
        <f>i_CapEx!CP42</f>
        <v/>
      </c>
      <c r="CQ14" s="37">
        <f>i_CapEx!CQ42</f>
        <v/>
      </c>
      <c r="CR14" s="37">
        <f>i_CapEx!CR42</f>
        <v/>
      </c>
      <c r="CS14" s="37">
        <f>i_CapEx!CS42</f>
        <v/>
      </c>
      <c r="CT14" s="37">
        <f>i_CapEx!CT42</f>
        <v/>
      </c>
      <c r="CU14" s="37">
        <f>i_CapEx!CU42</f>
        <v/>
      </c>
      <c r="CV14" s="37">
        <f>i_CapEx!CV42</f>
        <v/>
      </c>
      <c r="CW14" s="37">
        <f>i_CapEx!CW42</f>
        <v/>
      </c>
      <c r="CX14" s="37">
        <f>i_CapEx!CX42</f>
        <v/>
      </c>
      <c r="CY14" s="37">
        <f>i_CapEx!CY42</f>
        <v/>
      </c>
      <c r="CZ14" s="37">
        <f>i_CapEx!CZ42</f>
        <v/>
      </c>
      <c r="DA14" s="37">
        <f>i_CapEx!DA42</f>
        <v/>
      </c>
      <c r="DB14" s="37">
        <f>i_CapEx!DB42</f>
        <v/>
      </c>
      <c r="DC14" s="37">
        <f>i_CapEx!DC42</f>
        <v/>
      </c>
      <c r="DD14" s="37">
        <f>i_CapEx!DD42</f>
        <v/>
      </c>
      <c r="DE14" s="37">
        <f>i_CapEx!DE42</f>
        <v/>
      </c>
      <c r="DF14" s="37">
        <f>i_CapEx!DF42</f>
        <v/>
      </c>
      <c r="DG14" s="37">
        <f>i_CapEx!DG42</f>
        <v/>
      </c>
      <c r="DH14" s="37">
        <f>i_CapEx!DH42</f>
        <v/>
      </c>
      <c r="DI14" s="37">
        <f>i_CapEx!DI42</f>
        <v/>
      </c>
      <c r="DJ14" s="37">
        <f>i_CapEx!DJ42</f>
        <v/>
      </c>
      <c r="DK14" s="37">
        <f>i_CapEx!DK42</f>
        <v/>
      </c>
      <c r="DL14" s="37">
        <f>i_CapEx!DL42</f>
        <v/>
      </c>
      <c r="DM14" s="37">
        <f>i_CapEx!DM42</f>
        <v/>
      </c>
      <c r="DN14" s="37">
        <f>i_CapEx!DN42</f>
        <v/>
      </c>
      <c r="DO14" s="37">
        <f>i_CapEx!DO42</f>
        <v/>
      </c>
      <c r="DP14" s="37">
        <f>i_CapEx!DP42</f>
        <v/>
      </c>
      <c r="DQ14" s="37">
        <f>i_CapEx!DQ42</f>
        <v/>
      </c>
      <c r="DR14" s="37">
        <f>i_CapEx!DR42</f>
        <v/>
      </c>
      <c r="DS14" s="37">
        <f>i_CapEx!DS42</f>
        <v/>
      </c>
      <c r="DT14" s="37">
        <f>i_CapEx!DT42</f>
        <v/>
      </c>
      <c r="DU14" s="37">
        <f>i_CapEx!DU42</f>
        <v/>
      </c>
      <c r="DV14" s="37">
        <f>i_CapEx!DV42</f>
        <v/>
      </c>
      <c r="DW14" s="37">
        <f>i_CapEx!DW42</f>
        <v/>
      </c>
      <c r="DX14" s="37">
        <f>i_CapEx!DX42</f>
        <v/>
      </c>
      <c r="DY14" s="37">
        <f>i_CapEx!DY42</f>
        <v/>
      </c>
      <c r="DZ14" s="37">
        <f>i_CapEx!DZ42</f>
        <v/>
      </c>
      <c r="EA14" s="37">
        <f>i_CapEx!EA42</f>
        <v/>
      </c>
      <c r="EB14" s="37">
        <f>i_CapEx!EB42</f>
        <v/>
      </c>
      <c r="EC14" s="37">
        <f>i_CapEx!EC42</f>
        <v/>
      </c>
      <c r="ED14" s="37">
        <f>i_CapEx!ED42</f>
        <v/>
      </c>
      <c r="EE14" s="37">
        <f>i_CapEx!EE42</f>
        <v/>
      </c>
      <c r="EF14" s="37">
        <f>i_CapEx!EF42</f>
        <v/>
      </c>
      <c r="EG14" s="37">
        <f>i_CapEx!EG42</f>
        <v/>
      </c>
      <c r="EH14" s="37">
        <f>i_CapEx!EH42</f>
        <v/>
      </c>
      <c r="EI14" s="37">
        <f>i_CapEx!EI42</f>
        <v/>
      </c>
      <c r="EJ14" s="37">
        <f>i_CapEx!EJ42</f>
        <v/>
      </c>
      <c r="EK14" s="37">
        <f>i_CapEx!EK42</f>
        <v/>
      </c>
      <c r="EL14" s="37">
        <f>i_CapEx!EL42</f>
        <v/>
      </c>
      <c r="EM14" s="37">
        <f>i_CapEx!EM42</f>
        <v/>
      </c>
      <c r="EN14" s="37">
        <f>i_CapEx!EN42</f>
        <v/>
      </c>
      <c r="EO14" s="37">
        <f>i_CapEx!EO42</f>
        <v/>
      </c>
      <c r="EP14" s="37">
        <f>i_CapEx!EP42</f>
        <v/>
      </c>
      <c r="EQ14" s="37">
        <f>i_CapEx!EQ42</f>
        <v/>
      </c>
      <c r="ER14" s="37">
        <f>i_CapEx!ER42</f>
        <v/>
      </c>
      <c r="ES14" s="37">
        <f>i_CapEx!ES42</f>
        <v/>
      </c>
      <c r="ET14" s="37">
        <f>i_CapEx!ET42</f>
        <v/>
      </c>
      <c r="EU14" s="37">
        <f>i_CapEx!EU42</f>
        <v/>
      </c>
      <c r="EV14" s="37">
        <f>i_CapEx!EV42</f>
        <v/>
      </c>
      <c r="EW14" s="37">
        <f>i_CapEx!EW42</f>
        <v/>
      </c>
      <c r="EX14" s="37">
        <f>i_CapEx!EX42</f>
        <v/>
      </c>
      <c r="EY14" s="37">
        <f>i_CapEx!EY42</f>
        <v/>
      </c>
      <c r="EZ14" s="37">
        <f>i_CapEx!EZ42</f>
        <v/>
      </c>
      <c r="FA14" s="37">
        <f>i_CapEx!FA42</f>
        <v/>
      </c>
      <c r="FB14" s="37">
        <f>i_CapEx!FB42</f>
        <v/>
      </c>
      <c r="FC14" s="37">
        <f>i_CapEx!FC42</f>
        <v/>
      </c>
      <c r="FD14" s="37">
        <f>i_CapEx!FD42</f>
        <v/>
      </c>
      <c r="FE14" s="37">
        <f>i_CapEx!FE42</f>
        <v/>
      </c>
      <c r="FF14" s="37">
        <f>i_CapEx!FF42</f>
        <v/>
      </c>
      <c r="FG14" s="37">
        <f>i_CapEx!FG42</f>
        <v/>
      </c>
      <c r="FH14" s="37">
        <f>i_CapEx!FH42</f>
        <v/>
      </c>
      <c r="FI14" s="37">
        <f>i_CapEx!FI42</f>
        <v/>
      </c>
      <c r="FJ14" s="37">
        <f>i_CapEx!FJ42</f>
        <v/>
      </c>
      <c r="FK14" s="37">
        <f>i_CapEx!FK42</f>
        <v/>
      </c>
      <c r="FL14" s="37">
        <f>i_CapEx!FL42</f>
        <v/>
      </c>
      <c r="FM14" s="37">
        <f>i_CapEx!FM42</f>
        <v/>
      </c>
      <c r="FN14" s="37">
        <f>i_CapEx!FN42</f>
        <v/>
      </c>
      <c r="FO14" s="37">
        <f>i_CapEx!FO42</f>
        <v/>
      </c>
      <c r="FP14" s="37">
        <f>i_CapEx!FP42</f>
        <v/>
      </c>
      <c r="FQ14" s="37">
        <f>i_CapEx!FQ42</f>
        <v/>
      </c>
      <c r="FR14" s="37">
        <f>i_CapEx!FR42</f>
        <v/>
      </c>
      <c r="FS14" s="37">
        <f>i_CapEx!FS42</f>
        <v/>
      </c>
      <c r="FT14" s="37">
        <f>i_CapEx!FT42</f>
        <v/>
      </c>
      <c r="FU14" s="37">
        <f>i_CapEx!FU42</f>
        <v/>
      </c>
      <c r="FV14" s="37">
        <f>i_CapEx!FV42</f>
        <v/>
      </c>
      <c r="FW14" s="37">
        <f>i_CapEx!FW42</f>
        <v/>
      </c>
      <c r="FX14" s="37">
        <f>i_CapEx!FX42</f>
        <v/>
      </c>
      <c r="FY14" s="37">
        <f>i_CapEx!FY42</f>
        <v/>
      </c>
      <c r="FZ14" s="37">
        <f>i_CapEx!FZ42</f>
        <v/>
      </c>
      <c r="GA14" s="37">
        <f>i_CapEx!GA42</f>
        <v/>
      </c>
    </row>
    <row r="15">
      <c r="A15" s="24" t="inlineStr">
        <is>
          <t>All-In Sustaining Cost (AISC)</t>
        </is>
      </c>
      <c r="C15" s="35">
        <f>SUM(D15:GA15)</f>
        <v/>
      </c>
      <c r="D15" s="35">
        <f>D13+D14</f>
        <v/>
      </c>
      <c r="E15" s="35">
        <f>E13+E14</f>
        <v/>
      </c>
      <c r="F15" s="35">
        <f>F13+F14</f>
        <v/>
      </c>
      <c r="G15" s="35">
        <f>G13+G14</f>
        <v/>
      </c>
      <c r="H15" s="35">
        <f>H13+H14</f>
        <v/>
      </c>
      <c r="I15" s="35">
        <f>I13+I14</f>
        <v/>
      </c>
      <c r="J15" s="35">
        <f>J13+J14</f>
        <v/>
      </c>
      <c r="K15" s="35">
        <f>K13+K14</f>
        <v/>
      </c>
      <c r="L15" s="35">
        <f>L13+L14</f>
        <v/>
      </c>
      <c r="M15" s="35">
        <f>M13+M14</f>
        <v/>
      </c>
      <c r="N15" s="35">
        <f>N13+N14</f>
        <v/>
      </c>
      <c r="O15" s="35">
        <f>O13+O14</f>
        <v/>
      </c>
      <c r="P15" s="35">
        <f>P13+P14</f>
        <v/>
      </c>
      <c r="Q15" s="35">
        <f>Q13+Q14</f>
        <v/>
      </c>
      <c r="R15" s="35">
        <f>R13+R14</f>
        <v/>
      </c>
      <c r="S15" s="35">
        <f>S13+S14</f>
        <v/>
      </c>
      <c r="T15" s="35">
        <f>T13+T14</f>
        <v/>
      </c>
      <c r="U15" s="35">
        <f>U13+U14</f>
        <v/>
      </c>
      <c r="V15" s="35">
        <f>V13+V14</f>
        <v/>
      </c>
      <c r="W15" s="35">
        <f>W13+W14</f>
        <v/>
      </c>
      <c r="X15" s="35">
        <f>X13+X14</f>
        <v/>
      </c>
      <c r="Y15" s="35">
        <f>Y13+Y14</f>
        <v/>
      </c>
      <c r="Z15" s="35">
        <f>Z13+Z14</f>
        <v/>
      </c>
      <c r="AA15" s="35">
        <f>AA13+AA14</f>
        <v/>
      </c>
      <c r="AB15" s="35">
        <f>AB13+AB14</f>
        <v/>
      </c>
      <c r="AC15" s="35">
        <f>AC13+AC14</f>
        <v/>
      </c>
      <c r="AD15" s="35">
        <f>AD13+AD14</f>
        <v/>
      </c>
      <c r="AE15" s="35">
        <f>AE13+AE14</f>
        <v/>
      </c>
      <c r="AF15" s="35">
        <f>AF13+AF14</f>
        <v/>
      </c>
      <c r="AG15" s="35">
        <f>AG13+AG14</f>
        <v/>
      </c>
      <c r="AH15" s="35">
        <f>AH13+AH14</f>
        <v/>
      </c>
      <c r="AI15" s="35">
        <f>AI13+AI14</f>
        <v/>
      </c>
      <c r="AJ15" s="35">
        <f>AJ13+AJ14</f>
        <v/>
      </c>
      <c r="AK15" s="35">
        <f>AK13+AK14</f>
        <v/>
      </c>
      <c r="AL15" s="35">
        <f>AL13+AL14</f>
        <v/>
      </c>
      <c r="AM15" s="35">
        <f>AM13+AM14</f>
        <v/>
      </c>
      <c r="AN15" s="35">
        <f>AN13+AN14</f>
        <v/>
      </c>
      <c r="AO15" s="35">
        <f>AO13+AO14</f>
        <v/>
      </c>
      <c r="AP15" s="35">
        <f>AP13+AP14</f>
        <v/>
      </c>
      <c r="AQ15" s="35">
        <f>AQ13+AQ14</f>
        <v/>
      </c>
      <c r="AR15" s="35">
        <f>AR13+AR14</f>
        <v/>
      </c>
      <c r="AS15" s="35">
        <f>AS13+AS14</f>
        <v/>
      </c>
      <c r="AT15" s="35">
        <f>AT13+AT14</f>
        <v/>
      </c>
      <c r="AU15" s="35">
        <f>AU13+AU14</f>
        <v/>
      </c>
      <c r="AV15" s="35">
        <f>AV13+AV14</f>
        <v/>
      </c>
      <c r="AW15" s="35">
        <f>AW13+AW14</f>
        <v/>
      </c>
      <c r="AX15" s="35">
        <f>AX13+AX14</f>
        <v/>
      </c>
      <c r="AY15" s="35">
        <f>AY13+AY14</f>
        <v/>
      </c>
      <c r="AZ15" s="35">
        <f>AZ13+AZ14</f>
        <v/>
      </c>
      <c r="BA15" s="35">
        <f>BA13+BA14</f>
        <v/>
      </c>
      <c r="BB15" s="35">
        <f>BB13+BB14</f>
        <v/>
      </c>
      <c r="BC15" s="35">
        <f>BC13+BC14</f>
        <v/>
      </c>
      <c r="BD15" s="35">
        <f>BD13+BD14</f>
        <v/>
      </c>
      <c r="BE15" s="35">
        <f>BE13+BE14</f>
        <v/>
      </c>
      <c r="BF15" s="35">
        <f>BF13+BF14</f>
        <v/>
      </c>
      <c r="BG15" s="35">
        <f>BG13+BG14</f>
        <v/>
      </c>
      <c r="BH15" s="35">
        <f>BH13+BH14</f>
        <v/>
      </c>
      <c r="BI15" s="35">
        <f>BI13+BI14</f>
        <v/>
      </c>
      <c r="BJ15" s="35">
        <f>BJ13+BJ14</f>
        <v/>
      </c>
      <c r="BK15" s="35">
        <f>BK13+BK14</f>
        <v/>
      </c>
      <c r="BL15" s="35">
        <f>BL13+BL14</f>
        <v/>
      </c>
      <c r="BM15" s="35">
        <f>BM13+BM14</f>
        <v/>
      </c>
      <c r="BN15" s="35">
        <f>BN13+BN14</f>
        <v/>
      </c>
      <c r="BO15" s="35">
        <f>BO13+BO14</f>
        <v/>
      </c>
      <c r="BP15" s="35">
        <f>BP13+BP14</f>
        <v/>
      </c>
      <c r="BQ15" s="35">
        <f>BQ13+BQ14</f>
        <v/>
      </c>
      <c r="BR15" s="35">
        <f>BR13+BR14</f>
        <v/>
      </c>
      <c r="BS15" s="35">
        <f>BS13+BS14</f>
        <v/>
      </c>
      <c r="BT15" s="35">
        <f>BT13+BT14</f>
        <v/>
      </c>
      <c r="BU15" s="35">
        <f>BU13+BU14</f>
        <v/>
      </c>
      <c r="BV15" s="35">
        <f>BV13+BV14</f>
        <v/>
      </c>
      <c r="BW15" s="35">
        <f>BW13+BW14</f>
        <v/>
      </c>
      <c r="BX15" s="35">
        <f>BX13+BX14</f>
        <v/>
      </c>
      <c r="BY15" s="35">
        <f>BY13+BY14</f>
        <v/>
      </c>
      <c r="BZ15" s="35">
        <f>BZ13+BZ14</f>
        <v/>
      </c>
      <c r="CA15" s="35">
        <f>CA13+CA14</f>
        <v/>
      </c>
      <c r="CB15" s="35">
        <f>CB13+CB14</f>
        <v/>
      </c>
      <c r="CC15" s="35">
        <f>CC13+CC14</f>
        <v/>
      </c>
      <c r="CD15" s="35">
        <f>CD13+CD14</f>
        <v/>
      </c>
      <c r="CE15" s="35">
        <f>CE13+CE14</f>
        <v/>
      </c>
      <c r="CF15" s="35">
        <f>CF13+CF14</f>
        <v/>
      </c>
      <c r="CG15" s="35">
        <f>CG13+CG14</f>
        <v/>
      </c>
      <c r="CH15" s="35">
        <f>CH13+CH14</f>
        <v/>
      </c>
      <c r="CI15" s="35">
        <f>CI13+CI14</f>
        <v/>
      </c>
      <c r="CJ15" s="35">
        <f>CJ13+CJ14</f>
        <v/>
      </c>
      <c r="CK15" s="35">
        <f>CK13+CK14</f>
        <v/>
      </c>
      <c r="CL15" s="35">
        <f>CL13+CL14</f>
        <v/>
      </c>
      <c r="CM15" s="35">
        <f>CM13+CM14</f>
        <v/>
      </c>
      <c r="CN15" s="35">
        <f>CN13+CN14</f>
        <v/>
      </c>
      <c r="CO15" s="35">
        <f>CO13+CO14</f>
        <v/>
      </c>
      <c r="CP15" s="35">
        <f>CP13+CP14</f>
        <v/>
      </c>
      <c r="CQ15" s="35">
        <f>CQ13+CQ14</f>
        <v/>
      </c>
      <c r="CR15" s="35">
        <f>CR13+CR14</f>
        <v/>
      </c>
      <c r="CS15" s="35">
        <f>CS13+CS14</f>
        <v/>
      </c>
      <c r="CT15" s="35">
        <f>CT13+CT14</f>
        <v/>
      </c>
      <c r="CU15" s="35">
        <f>CU13+CU14</f>
        <v/>
      </c>
      <c r="CV15" s="35">
        <f>CV13+CV14</f>
        <v/>
      </c>
      <c r="CW15" s="35">
        <f>CW13+CW14</f>
        <v/>
      </c>
      <c r="CX15" s="35">
        <f>CX13+CX14</f>
        <v/>
      </c>
      <c r="CY15" s="35">
        <f>CY13+CY14</f>
        <v/>
      </c>
      <c r="CZ15" s="35">
        <f>CZ13+CZ14</f>
        <v/>
      </c>
      <c r="DA15" s="35">
        <f>DA13+DA14</f>
        <v/>
      </c>
      <c r="DB15" s="35">
        <f>DB13+DB14</f>
        <v/>
      </c>
      <c r="DC15" s="35">
        <f>DC13+DC14</f>
        <v/>
      </c>
      <c r="DD15" s="35">
        <f>DD13+DD14</f>
        <v/>
      </c>
      <c r="DE15" s="35">
        <f>DE13+DE14</f>
        <v/>
      </c>
      <c r="DF15" s="35">
        <f>DF13+DF14</f>
        <v/>
      </c>
      <c r="DG15" s="35">
        <f>DG13+DG14</f>
        <v/>
      </c>
      <c r="DH15" s="35">
        <f>DH13+DH14</f>
        <v/>
      </c>
      <c r="DI15" s="35">
        <f>DI13+DI14</f>
        <v/>
      </c>
      <c r="DJ15" s="35">
        <f>DJ13+DJ14</f>
        <v/>
      </c>
      <c r="DK15" s="35">
        <f>DK13+DK14</f>
        <v/>
      </c>
      <c r="DL15" s="35">
        <f>DL13+DL14</f>
        <v/>
      </c>
      <c r="DM15" s="35">
        <f>DM13+DM14</f>
        <v/>
      </c>
      <c r="DN15" s="35">
        <f>DN13+DN14</f>
        <v/>
      </c>
      <c r="DO15" s="35">
        <f>DO13+DO14</f>
        <v/>
      </c>
      <c r="DP15" s="35">
        <f>DP13+DP14</f>
        <v/>
      </c>
      <c r="DQ15" s="35">
        <f>DQ13+DQ14</f>
        <v/>
      </c>
      <c r="DR15" s="35">
        <f>DR13+DR14</f>
        <v/>
      </c>
      <c r="DS15" s="35">
        <f>DS13+DS14</f>
        <v/>
      </c>
      <c r="DT15" s="35">
        <f>DT13+DT14</f>
        <v/>
      </c>
      <c r="DU15" s="35">
        <f>DU13+DU14</f>
        <v/>
      </c>
      <c r="DV15" s="35">
        <f>DV13+DV14</f>
        <v/>
      </c>
      <c r="DW15" s="35">
        <f>DW13+DW14</f>
        <v/>
      </c>
      <c r="DX15" s="35">
        <f>DX13+DX14</f>
        <v/>
      </c>
      <c r="DY15" s="35">
        <f>DY13+DY14</f>
        <v/>
      </c>
      <c r="DZ15" s="35">
        <f>DZ13+DZ14</f>
        <v/>
      </c>
      <c r="EA15" s="35">
        <f>EA13+EA14</f>
        <v/>
      </c>
      <c r="EB15" s="35">
        <f>EB13+EB14</f>
        <v/>
      </c>
      <c r="EC15" s="35">
        <f>EC13+EC14</f>
        <v/>
      </c>
      <c r="ED15" s="35">
        <f>ED13+ED14</f>
        <v/>
      </c>
      <c r="EE15" s="35">
        <f>EE13+EE14</f>
        <v/>
      </c>
      <c r="EF15" s="35">
        <f>EF13+EF14</f>
        <v/>
      </c>
      <c r="EG15" s="35">
        <f>EG13+EG14</f>
        <v/>
      </c>
      <c r="EH15" s="35">
        <f>EH13+EH14</f>
        <v/>
      </c>
      <c r="EI15" s="35">
        <f>EI13+EI14</f>
        <v/>
      </c>
      <c r="EJ15" s="35">
        <f>EJ13+EJ14</f>
        <v/>
      </c>
      <c r="EK15" s="35">
        <f>EK13+EK14</f>
        <v/>
      </c>
      <c r="EL15" s="35">
        <f>EL13+EL14</f>
        <v/>
      </c>
      <c r="EM15" s="35">
        <f>EM13+EM14</f>
        <v/>
      </c>
      <c r="EN15" s="35">
        <f>EN13+EN14</f>
        <v/>
      </c>
      <c r="EO15" s="35">
        <f>EO13+EO14</f>
        <v/>
      </c>
      <c r="EP15" s="35">
        <f>EP13+EP14</f>
        <v/>
      </c>
      <c r="EQ15" s="35">
        <f>EQ13+EQ14</f>
        <v/>
      </c>
      <c r="ER15" s="35">
        <f>ER13+ER14</f>
        <v/>
      </c>
      <c r="ES15" s="35">
        <f>ES13+ES14</f>
        <v/>
      </c>
      <c r="ET15" s="35">
        <f>ET13+ET14</f>
        <v/>
      </c>
      <c r="EU15" s="35">
        <f>EU13+EU14</f>
        <v/>
      </c>
      <c r="EV15" s="35">
        <f>EV13+EV14</f>
        <v/>
      </c>
      <c r="EW15" s="35">
        <f>EW13+EW14</f>
        <v/>
      </c>
      <c r="EX15" s="35">
        <f>EX13+EX14</f>
        <v/>
      </c>
      <c r="EY15" s="35">
        <f>EY13+EY14</f>
        <v/>
      </c>
      <c r="EZ15" s="35">
        <f>EZ13+EZ14</f>
        <v/>
      </c>
      <c r="FA15" s="35">
        <f>FA13+FA14</f>
        <v/>
      </c>
      <c r="FB15" s="35">
        <f>FB13+FB14</f>
        <v/>
      </c>
      <c r="FC15" s="35">
        <f>FC13+FC14</f>
        <v/>
      </c>
      <c r="FD15" s="35">
        <f>FD13+FD14</f>
        <v/>
      </c>
      <c r="FE15" s="35">
        <f>FE13+FE14</f>
        <v/>
      </c>
      <c r="FF15" s="35">
        <f>FF13+FF14</f>
        <v/>
      </c>
      <c r="FG15" s="35">
        <f>FG13+FG14</f>
        <v/>
      </c>
      <c r="FH15" s="35">
        <f>FH13+FH14</f>
        <v/>
      </c>
      <c r="FI15" s="35">
        <f>FI13+FI14</f>
        <v/>
      </c>
      <c r="FJ15" s="35">
        <f>FJ13+FJ14</f>
        <v/>
      </c>
      <c r="FK15" s="35">
        <f>FK13+FK14</f>
        <v/>
      </c>
      <c r="FL15" s="35">
        <f>FL13+FL14</f>
        <v/>
      </c>
      <c r="FM15" s="35">
        <f>FM13+FM14</f>
        <v/>
      </c>
      <c r="FN15" s="35">
        <f>FN13+FN14</f>
        <v/>
      </c>
      <c r="FO15" s="35">
        <f>FO13+FO14</f>
        <v/>
      </c>
      <c r="FP15" s="35">
        <f>FP13+FP14</f>
        <v/>
      </c>
      <c r="FQ15" s="35">
        <f>FQ13+FQ14</f>
        <v/>
      </c>
      <c r="FR15" s="35">
        <f>FR13+FR14</f>
        <v/>
      </c>
      <c r="FS15" s="35">
        <f>FS13+FS14</f>
        <v/>
      </c>
      <c r="FT15" s="35">
        <f>FT13+FT14</f>
        <v/>
      </c>
      <c r="FU15" s="35">
        <f>FU13+FU14</f>
        <v/>
      </c>
      <c r="FV15" s="35">
        <f>FV13+FV14</f>
        <v/>
      </c>
      <c r="FW15" s="35">
        <f>FW13+FW14</f>
        <v/>
      </c>
      <c r="FX15" s="35">
        <f>FX13+FX14</f>
        <v/>
      </c>
      <c r="FY15" s="35">
        <f>FY13+FY14</f>
        <v/>
      </c>
      <c r="FZ15" s="35">
        <f>FZ13+FZ14</f>
        <v/>
      </c>
      <c r="GA15" s="35">
        <f>GA13+GA14</f>
        <v/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tabColor rgb="00FF8C00"/>
    <outlinePr summaryBelow="1" summaryRight="1"/>
    <pageSetUpPr/>
  </sheetPr>
  <dimension ref="A1:GA12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DEBT SCHEDULE SUMMARY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Year</t>
        </is>
      </c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Phase</t>
        </is>
      </c>
      <c r="D6" s="25" t="inlineStr">
        <is>
          <t>Pre-Dev</t>
        </is>
      </c>
      <c r="E6" s="25" t="inlineStr">
        <is>
          <t>Pre-Dev</t>
        </is>
      </c>
      <c r="F6" s="25" t="inlineStr">
        <is>
          <t>Pre-Dev</t>
        </is>
      </c>
      <c r="G6" s="25" t="inlineStr">
        <is>
          <t>Pre-Dev</t>
        </is>
      </c>
      <c r="H6" s="25" t="inlineStr">
        <is>
          <t>Pre-Dev</t>
        </is>
      </c>
      <c r="I6" s="25" t="inlineStr">
        <is>
          <t>Pre-Dev</t>
        </is>
      </c>
      <c r="J6" s="25" t="inlineStr">
        <is>
          <t>Pre-Dev</t>
        </is>
      </c>
      <c r="K6" s="25" t="inlineStr">
        <is>
          <t>Pre-Dev</t>
        </is>
      </c>
      <c r="L6" s="25" t="inlineStr">
        <is>
          <t>Pre-Dev</t>
        </is>
      </c>
      <c r="M6" s="25" t="inlineStr">
        <is>
          <t>Pre-Dev</t>
        </is>
      </c>
      <c r="N6" s="25" t="inlineStr">
        <is>
          <t>Pre-Dev</t>
        </is>
      </c>
      <c r="O6" s="25" t="inlineStr">
        <is>
          <t>Pre-Dev</t>
        </is>
      </c>
      <c r="P6" s="25" t="inlineStr">
        <is>
          <t>Development</t>
        </is>
      </c>
      <c r="Q6" s="25" t="inlineStr">
        <is>
          <t>Development</t>
        </is>
      </c>
      <c r="R6" s="25" t="inlineStr">
        <is>
          <t>Development</t>
        </is>
      </c>
      <c r="S6" s="25" t="inlineStr">
        <is>
          <t>Development</t>
        </is>
      </c>
      <c r="T6" s="25" t="inlineStr">
        <is>
          <t>Development</t>
        </is>
      </c>
      <c r="U6" s="25" t="inlineStr">
        <is>
          <t>Development</t>
        </is>
      </c>
      <c r="V6" s="25" t="inlineStr">
        <is>
          <t>Development</t>
        </is>
      </c>
      <c r="W6" s="25" t="inlineStr">
        <is>
          <t>Development</t>
        </is>
      </c>
      <c r="X6" s="25" t="inlineStr">
        <is>
          <t>Development</t>
        </is>
      </c>
      <c r="Y6" s="25" t="inlineStr">
        <is>
          <t>Development</t>
        </is>
      </c>
      <c r="Z6" s="25" t="inlineStr">
        <is>
          <t>Development</t>
        </is>
      </c>
      <c r="AA6" s="25" t="inlineStr">
        <is>
          <t>Development</t>
        </is>
      </c>
      <c r="AB6" s="25" t="inlineStr">
        <is>
          <t>Development</t>
        </is>
      </c>
      <c r="AC6" s="25" t="inlineStr">
        <is>
          <t>Development</t>
        </is>
      </c>
      <c r="AD6" s="25" t="inlineStr">
        <is>
          <t>Development</t>
        </is>
      </c>
      <c r="AE6" s="25" t="inlineStr">
        <is>
          <t>Development</t>
        </is>
      </c>
      <c r="AF6" s="25" t="inlineStr">
        <is>
          <t>Development</t>
        </is>
      </c>
      <c r="AG6" s="25" t="inlineStr">
        <is>
          <t>Development</t>
        </is>
      </c>
      <c r="AH6" s="25" t="inlineStr">
        <is>
          <t>Development</t>
        </is>
      </c>
      <c r="AI6" s="25" t="inlineStr">
        <is>
          <t>Development</t>
        </is>
      </c>
      <c r="AJ6" s="25" t="inlineStr">
        <is>
          <t>Development</t>
        </is>
      </c>
      <c r="AK6" s="25" t="inlineStr">
        <is>
          <t>Development</t>
        </is>
      </c>
      <c r="AL6" s="25" t="inlineStr">
        <is>
          <t>Development</t>
        </is>
      </c>
      <c r="AM6" s="25" t="inlineStr">
        <is>
          <t>Development</t>
        </is>
      </c>
      <c r="AN6" s="25" t="inlineStr">
        <is>
          <t>Development</t>
        </is>
      </c>
      <c r="AO6" s="25" t="inlineStr">
        <is>
          <t>Development</t>
        </is>
      </c>
      <c r="AP6" s="25" t="inlineStr">
        <is>
          <t>Development</t>
        </is>
      </c>
      <c r="AQ6" s="25" t="inlineStr">
        <is>
          <t>Development</t>
        </is>
      </c>
      <c r="AR6" s="25" t="inlineStr">
        <is>
          <t>Development</t>
        </is>
      </c>
      <c r="AS6" s="25" t="inlineStr">
        <is>
          <t>Development</t>
        </is>
      </c>
      <c r="AT6" s="25" t="inlineStr">
        <is>
          <t>Ramp-Up</t>
        </is>
      </c>
      <c r="AU6" s="25" t="inlineStr">
        <is>
          <t>Ramp-Up</t>
        </is>
      </c>
      <c r="AV6" s="25" t="inlineStr">
        <is>
          <t>Ramp-Up</t>
        </is>
      </c>
      <c r="AW6" s="25" t="inlineStr">
        <is>
          <t>Ramp-Up</t>
        </is>
      </c>
      <c r="AX6" s="25" t="inlineStr">
        <is>
          <t>Ramp-Up</t>
        </is>
      </c>
      <c r="AY6" s="25" t="inlineStr">
        <is>
          <t>Ramp-Up</t>
        </is>
      </c>
      <c r="AZ6" s="25" t="inlineStr">
        <is>
          <t>Ramp-Up</t>
        </is>
      </c>
      <c r="BA6" s="25" t="inlineStr">
        <is>
          <t>Ramp-Up</t>
        </is>
      </c>
      <c r="BB6" s="25" t="inlineStr">
        <is>
          <t>Ramp-Up</t>
        </is>
      </c>
      <c r="BC6" s="25" t="inlineStr">
        <is>
          <t>Ramp-Up</t>
        </is>
      </c>
      <c r="BD6" s="25" t="inlineStr">
        <is>
          <t>Ramp-Up</t>
        </is>
      </c>
      <c r="BE6" s="25" t="inlineStr">
        <is>
          <t>Ramp-Up</t>
        </is>
      </c>
      <c r="BF6" s="25" t="inlineStr">
        <is>
          <t>Steady State</t>
        </is>
      </c>
      <c r="BG6" s="25" t="inlineStr">
        <is>
          <t>Steady State</t>
        </is>
      </c>
      <c r="BH6" s="25" t="inlineStr">
        <is>
          <t>Steady State</t>
        </is>
      </c>
      <c r="BI6" s="25" t="inlineStr">
        <is>
          <t>Steady State</t>
        </is>
      </c>
      <c r="BJ6" s="25" t="inlineStr">
        <is>
          <t>Steady State</t>
        </is>
      </c>
      <c r="BK6" s="25" t="inlineStr">
        <is>
          <t>Steady State</t>
        </is>
      </c>
      <c r="BL6" s="25" t="inlineStr">
        <is>
          <t>Steady State</t>
        </is>
      </c>
      <c r="BM6" s="25" t="inlineStr">
        <is>
          <t>Steady State</t>
        </is>
      </c>
      <c r="BN6" s="25" t="inlineStr">
        <is>
          <t>Steady State</t>
        </is>
      </c>
      <c r="BO6" s="25" t="inlineStr">
        <is>
          <t>Steady State</t>
        </is>
      </c>
      <c r="BP6" s="25" t="inlineStr">
        <is>
          <t>Steady State</t>
        </is>
      </c>
      <c r="BQ6" s="25" t="inlineStr">
        <is>
          <t>Steady State</t>
        </is>
      </c>
      <c r="BR6" s="25" t="inlineStr">
        <is>
          <t>Steady State</t>
        </is>
      </c>
      <c r="BS6" s="25" t="inlineStr">
        <is>
          <t>Steady State</t>
        </is>
      </c>
      <c r="BT6" s="25" t="inlineStr">
        <is>
          <t>Steady State</t>
        </is>
      </c>
      <c r="BU6" s="25" t="inlineStr">
        <is>
          <t>Steady State</t>
        </is>
      </c>
      <c r="BV6" s="25" t="inlineStr">
        <is>
          <t>Steady State</t>
        </is>
      </c>
      <c r="BW6" s="25" t="inlineStr">
        <is>
          <t>Steady State</t>
        </is>
      </c>
      <c r="BX6" s="25" t="inlineStr">
        <is>
          <t>Steady State</t>
        </is>
      </c>
      <c r="BY6" s="25" t="inlineStr">
        <is>
          <t>Steady State</t>
        </is>
      </c>
      <c r="BZ6" s="25" t="inlineStr">
        <is>
          <t>Steady State</t>
        </is>
      </c>
      <c r="CA6" s="25" t="inlineStr">
        <is>
          <t>Steady State</t>
        </is>
      </c>
      <c r="CB6" s="25" t="inlineStr">
        <is>
          <t>Steady State</t>
        </is>
      </c>
      <c r="CC6" s="25" t="inlineStr">
        <is>
          <t>Steady State</t>
        </is>
      </c>
      <c r="CD6" s="25" t="inlineStr">
        <is>
          <t>Steady State</t>
        </is>
      </c>
      <c r="CE6" s="25" t="inlineStr">
        <is>
          <t>Steady State</t>
        </is>
      </c>
      <c r="CF6" s="25" t="inlineStr">
        <is>
          <t>Steady State</t>
        </is>
      </c>
      <c r="CG6" s="25" t="inlineStr">
        <is>
          <t>Steady State</t>
        </is>
      </c>
      <c r="CH6" s="25" t="inlineStr">
        <is>
          <t>Steady State</t>
        </is>
      </c>
      <c r="CI6" s="25" t="inlineStr">
        <is>
          <t>Steady State</t>
        </is>
      </c>
      <c r="CJ6" s="25" t="inlineStr">
        <is>
          <t>Steady State</t>
        </is>
      </c>
      <c r="CK6" s="25" t="inlineStr">
        <is>
          <t>Steady State</t>
        </is>
      </c>
      <c r="CL6" s="25" t="inlineStr">
        <is>
          <t>Steady State</t>
        </is>
      </c>
      <c r="CM6" s="25" t="inlineStr">
        <is>
          <t>Steady State</t>
        </is>
      </c>
      <c r="CN6" s="25" t="inlineStr">
        <is>
          <t>Steady State</t>
        </is>
      </c>
      <c r="CO6" s="25" t="inlineStr">
        <is>
          <t>Steady State</t>
        </is>
      </c>
      <c r="CP6" s="25" t="inlineStr">
        <is>
          <t>Steady State</t>
        </is>
      </c>
      <c r="CQ6" s="25" t="inlineStr">
        <is>
          <t>Steady State</t>
        </is>
      </c>
      <c r="CR6" s="25" t="inlineStr">
        <is>
          <t>Steady State</t>
        </is>
      </c>
      <c r="CS6" s="25" t="inlineStr">
        <is>
          <t>Steady State</t>
        </is>
      </c>
      <c r="CT6" s="25" t="inlineStr">
        <is>
          <t>Steady State</t>
        </is>
      </c>
      <c r="CU6" s="25" t="inlineStr">
        <is>
          <t>Steady State</t>
        </is>
      </c>
      <c r="CV6" s="25" t="inlineStr">
        <is>
          <t>Steady State</t>
        </is>
      </c>
      <c r="CW6" s="25" t="inlineStr">
        <is>
          <t>Steady State</t>
        </is>
      </c>
      <c r="CX6" s="25" t="inlineStr">
        <is>
          <t>Steady State</t>
        </is>
      </c>
      <c r="CY6" s="25" t="inlineStr">
        <is>
          <t>Steady State</t>
        </is>
      </c>
      <c r="CZ6" s="25" t="inlineStr">
        <is>
          <t>Steady State</t>
        </is>
      </c>
      <c r="DA6" s="25" t="inlineStr">
        <is>
          <t>Steady State</t>
        </is>
      </c>
      <c r="DB6" s="25" t="inlineStr">
        <is>
          <t>Steady State</t>
        </is>
      </c>
      <c r="DC6" s="25" t="inlineStr">
        <is>
          <t>Steady State</t>
        </is>
      </c>
      <c r="DD6" s="25" t="inlineStr">
        <is>
          <t>Steady State</t>
        </is>
      </c>
      <c r="DE6" s="25" t="inlineStr">
        <is>
          <t>Steady State</t>
        </is>
      </c>
      <c r="DF6" s="25" t="inlineStr">
        <is>
          <t>Steady State</t>
        </is>
      </c>
      <c r="DG6" s="25" t="inlineStr">
        <is>
          <t>Steady State</t>
        </is>
      </c>
      <c r="DH6" s="25" t="inlineStr">
        <is>
          <t>Steady State</t>
        </is>
      </c>
      <c r="DI6" s="25" t="inlineStr">
        <is>
          <t>Steady State</t>
        </is>
      </c>
      <c r="DJ6" s="25" t="inlineStr">
        <is>
          <t>Steady State</t>
        </is>
      </c>
      <c r="DK6" s="25" t="inlineStr">
        <is>
          <t>Steady State</t>
        </is>
      </c>
      <c r="DL6" s="25" t="inlineStr">
        <is>
          <t>Steady State</t>
        </is>
      </c>
      <c r="DM6" s="25" t="inlineStr">
        <is>
          <t>Steady State</t>
        </is>
      </c>
      <c r="DN6" s="25" t="inlineStr">
        <is>
          <t>Steady State</t>
        </is>
      </c>
      <c r="DO6" s="25" t="inlineStr">
        <is>
          <t>Steady State</t>
        </is>
      </c>
      <c r="DP6" s="25" t="inlineStr">
        <is>
          <t>Steady State</t>
        </is>
      </c>
      <c r="DQ6" s="25" t="inlineStr">
        <is>
          <t>Steady State</t>
        </is>
      </c>
      <c r="DR6" s="25" t="inlineStr">
        <is>
          <t>Steady State</t>
        </is>
      </c>
      <c r="DS6" s="25" t="inlineStr">
        <is>
          <t>Steady State</t>
        </is>
      </c>
      <c r="DT6" s="25" t="inlineStr">
        <is>
          <t>Steady State</t>
        </is>
      </c>
      <c r="DU6" s="25" t="inlineStr">
        <is>
          <t>Steady State</t>
        </is>
      </c>
      <c r="DV6" s="25" t="inlineStr">
        <is>
          <t>Steady State</t>
        </is>
      </c>
      <c r="DW6" s="25" t="inlineStr">
        <is>
          <t>Steady State</t>
        </is>
      </c>
      <c r="DX6" s="25" t="inlineStr">
        <is>
          <t>Steady State</t>
        </is>
      </c>
      <c r="DY6" s="25" t="inlineStr">
        <is>
          <t>Steady State</t>
        </is>
      </c>
      <c r="DZ6" s="25" t="inlineStr">
        <is>
          <t>Steady State</t>
        </is>
      </c>
      <c r="EA6" s="25" t="inlineStr">
        <is>
          <t>Steady State</t>
        </is>
      </c>
      <c r="EB6" s="25" t="inlineStr">
        <is>
          <t>Steady State</t>
        </is>
      </c>
      <c r="EC6" s="25" t="inlineStr">
        <is>
          <t>Steady State</t>
        </is>
      </c>
      <c r="ED6" s="25" t="inlineStr">
        <is>
          <t>Steady State</t>
        </is>
      </c>
      <c r="EE6" s="25" t="inlineStr">
        <is>
          <t>Steady State</t>
        </is>
      </c>
      <c r="EF6" s="25" t="inlineStr">
        <is>
          <t>Steady State</t>
        </is>
      </c>
      <c r="EG6" s="25" t="inlineStr">
        <is>
          <t>Steady State</t>
        </is>
      </c>
      <c r="EH6" s="25" t="inlineStr">
        <is>
          <t>Steady State</t>
        </is>
      </c>
      <c r="EI6" s="25" t="inlineStr">
        <is>
          <t>Steady State</t>
        </is>
      </c>
      <c r="EJ6" s="25" t="inlineStr">
        <is>
          <t>Steady State</t>
        </is>
      </c>
      <c r="EK6" s="25" t="inlineStr">
        <is>
          <t>Steady State</t>
        </is>
      </c>
      <c r="EL6" s="25" t="inlineStr">
        <is>
          <t>Steady State</t>
        </is>
      </c>
      <c r="EM6" s="25" t="inlineStr">
        <is>
          <t>Steady State</t>
        </is>
      </c>
      <c r="EN6" s="25" t="inlineStr">
        <is>
          <t>Steady State</t>
        </is>
      </c>
      <c r="EO6" s="25" t="inlineStr">
        <is>
          <t>Steady State</t>
        </is>
      </c>
      <c r="EP6" s="25" t="inlineStr">
        <is>
          <t>Steady State</t>
        </is>
      </c>
      <c r="EQ6" s="25" t="inlineStr">
        <is>
          <t>Steady State</t>
        </is>
      </c>
      <c r="ER6" s="25" t="inlineStr">
        <is>
          <t>Steady State</t>
        </is>
      </c>
      <c r="ES6" s="25" t="inlineStr">
        <is>
          <t>Steady State</t>
        </is>
      </c>
      <c r="ET6" s="25" t="inlineStr">
        <is>
          <t>Steady State</t>
        </is>
      </c>
      <c r="EU6" s="25" t="inlineStr">
        <is>
          <t>Steady State</t>
        </is>
      </c>
      <c r="EV6" s="25" t="inlineStr">
        <is>
          <t>Steady State</t>
        </is>
      </c>
      <c r="EW6" s="25" t="inlineStr">
        <is>
          <t>Steady State</t>
        </is>
      </c>
      <c r="EX6" s="25" t="inlineStr">
        <is>
          <t>Steady State</t>
        </is>
      </c>
      <c r="EY6" s="25" t="inlineStr">
        <is>
          <t>Steady State</t>
        </is>
      </c>
      <c r="EZ6" s="25" t="inlineStr">
        <is>
          <t>Steady State</t>
        </is>
      </c>
      <c r="FA6" s="25" t="inlineStr">
        <is>
          <t>Steady State</t>
        </is>
      </c>
      <c r="FB6" s="25" t="inlineStr">
        <is>
          <t>Steady State</t>
        </is>
      </c>
      <c r="FC6" s="25" t="inlineStr">
        <is>
          <t>Steady State</t>
        </is>
      </c>
      <c r="FD6" s="25" t="inlineStr">
        <is>
          <t>Steady State</t>
        </is>
      </c>
      <c r="FE6" s="25" t="inlineStr">
        <is>
          <t>Steady State</t>
        </is>
      </c>
      <c r="FF6" s="25" t="inlineStr">
        <is>
          <t>Steady State</t>
        </is>
      </c>
      <c r="FG6" s="25" t="inlineStr">
        <is>
          <t>Steady State</t>
        </is>
      </c>
      <c r="FH6" s="25" t="inlineStr">
        <is>
          <t>Steady State</t>
        </is>
      </c>
      <c r="FI6" s="25" t="inlineStr">
        <is>
          <t>Steady State</t>
        </is>
      </c>
      <c r="FJ6" s="25" t="inlineStr">
        <is>
          <t>Decline</t>
        </is>
      </c>
      <c r="FK6" s="25" t="inlineStr">
        <is>
          <t>Decline</t>
        </is>
      </c>
      <c r="FL6" s="25" t="inlineStr">
        <is>
          <t>Decline</t>
        </is>
      </c>
      <c r="FM6" s="25" t="inlineStr">
        <is>
          <t>Decline</t>
        </is>
      </c>
      <c r="FN6" s="25" t="inlineStr">
        <is>
          <t>Decline</t>
        </is>
      </c>
      <c r="FO6" s="25" t="inlineStr">
        <is>
          <t>Decline</t>
        </is>
      </c>
      <c r="FP6" s="25" t="inlineStr">
        <is>
          <t>Closure</t>
        </is>
      </c>
      <c r="FQ6" s="25" t="inlineStr">
        <is>
          <t>Closure</t>
        </is>
      </c>
      <c r="FR6" s="25" t="inlineStr">
        <is>
          <t>Closure</t>
        </is>
      </c>
      <c r="FS6" s="25" t="inlineStr">
        <is>
          <t>Closure</t>
        </is>
      </c>
      <c r="FT6" s="25" t="inlineStr">
        <is>
          <t>Closure</t>
        </is>
      </c>
      <c r="FU6" s="25" t="inlineStr">
        <is>
          <t>Closure</t>
        </is>
      </c>
      <c r="FV6" s="25" t="inlineStr">
        <is>
          <t>Closure</t>
        </is>
      </c>
      <c r="FW6" s="25" t="inlineStr">
        <is>
          <t>Closure</t>
        </is>
      </c>
      <c r="FX6" s="25" t="inlineStr">
        <is>
          <t>Closure</t>
        </is>
      </c>
      <c r="FY6" s="25" t="inlineStr">
        <is>
          <t>Closure</t>
        </is>
      </c>
      <c r="FZ6" s="25" t="inlineStr">
        <is>
          <t>Closure</t>
        </is>
      </c>
      <c r="GA6" s="25" t="inlineStr">
        <is>
          <t>Closure</t>
        </is>
      </c>
    </row>
    <row r="8">
      <c r="A8" s="34" t="inlineStr">
        <is>
          <t>Debt Schedule</t>
        </is>
      </c>
      <c r="B8" s="34" t="n"/>
      <c r="C8" s="34" t="n"/>
      <c r="D8" s="34" t="n"/>
      <c r="E8" s="34" t="n"/>
      <c r="F8" s="34" t="n"/>
      <c r="G8" s="34" t="n"/>
      <c r="H8" s="34" t="n"/>
      <c r="I8" s="34" t="n"/>
      <c r="J8" s="34" t="n"/>
      <c r="K8" s="34" t="n"/>
      <c r="L8" s="34" t="n"/>
      <c r="M8" s="34" t="n"/>
      <c r="N8" s="34" t="n"/>
      <c r="O8" s="34" t="n"/>
      <c r="P8" s="34" t="n"/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  <c r="AK8" s="34" t="n"/>
      <c r="AL8" s="34" t="n"/>
      <c r="AM8" s="34" t="n"/>
      <c r="AN8" s="34" t="n"/>
      <c r="AO8" s="34" t="n"/>
      <c r="AP8" s="34" t="n"/>
      <c r="AQ8" s="34" t="n"/>
      <c r="AR8" s="34" t="n"/>
      <c r="AS8" s="34" t="n"/>
      <c r="AT8" s="34" t="n"/>
      <c r="AU8" s="34" t="n"/>
      <c r="AV8" s="34" t="n"/>
      <c r="AW8" s="34" t="n"/>
      <c r="AX8" s="34" t="n"/>
      <c r="AY8" s="34" t="n"/>
      <c r="AZ8" s="34" t="n"/>
      <c r="BA8" s="34" t="n"/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n"/>
      <c r="BL8" s="34" t="n"/>
      <c r="BM8" s="34" t="n"/>
      <c r="BN8" s="34" t="n"/>
      <c r="BO8" s="34" t="n"/>
      <c r="BP8" s="34" t="n"/>
      <c r="BQ8" s="34" t="n"/>
      <c r="BR8" s="34" t="n"/>
      <c r="BS8" s="34" t="n"/>
      <c r="BT8" s="34" t="n"/>
      <c r="BU8" s="34" t="n"/>
      <c r="BV8" s="34" t="n"/>
      <c r="BW8" s="34" t="n"/>
      <c r="BX8" s="34" t="n"/>
      <c r="BY8" s="34" t="n"/>
      <c r="BZ8" s="34" t="n"/>
      <c r="CA8" s="34" t="n"/>
      <c r="CB8" s="34" t="n"/>
      <c r="CC8" s="34" t="n"/>
      <c r="CD8" s="34" t="n"/>
      <c r="CE8" s="34" t="n"/>
      <c r="CF8" s="34" t="n"/>
      <c r="CG8" s="34" t="n"/>
      <c r="CH8" s="34" t="n"/>
      <c r="CI8" s="34" t="n"/>
      <c r="CJ8" s="34" t="n"/>
      <c r="CK8" s="34" t="n"/>
      <c r="CL8" s="34" t="n"/>
      <c r="CM8" s="34" t="n"/>
      <c r="CN8" s="34" t="n"/>
      <c r="CO8" s="34" t="n"/>
      <c r="CP8" s="34" t="n"/>
      <c r="CQ8" s="34" t="n"/>
      <c r="CR8" s="34" t="n"/>
      <c r="CS8" s="34" t="n"/>
      <c r="CT8" s="34" t="n"/>
      <c r="CU8" s="34" t="n"/>
      <c r="CV8" s="34" t="n"/>
      <c r="CW8" s="34" t="n"/>
      <c r="CX8" s="34" t="n"/>
      <c r="CY8" s="34" t="n"/>
      <c r="CZ8" s="34" t="n"/>
      <c r="DA8" s="34" t="n"/>
      <c r="DB8" s="34" t="n"/>
      <c r="DC8" s="34" t="n"/>
      <c r="DD8" s="34" t="n"/>
      <c r="DE8" s="34" t="n"/>
      <c r="DF8" s="34" t="n"/>
      <c r="DG8" s="34" t="n"/>
      <c r="DH8" s="34" t="n"/>
      <c r="DI8" s="34" t="n"/>
      <c r="DJ8" s="34" t="n"/>
      <c r="DK8" s="34" t="n"/>
      <c r="DL8" s="34" t="n"/>
      <c r="DM8" s="34" t="n"/>
      <c r="DN8" s="34" t="n"/>
      <c r="DO8" s="34" t="n"/>
      <c r="DP8" s="34" t="n"/>
      <c r="DQ8" s="34" t="n"/>
      <c r="DR8" s="34" t="n"/>
      <c r="DS8" s="34" t="n"/>
      <c r="DT8" s="34" t="n"/>
      <c r="DU8" s="34" t="n"/>
      <c r="DV8" s="34" t="n"/>
      <c r="DW8" s="34" t="n"/>
      <c r="DX8" s="34" t="n"/>
      <c r="DY8" s="34" t="n"/>
      <c r="DZ8" s="34" t="n"/>
      <c r="EA8" s="34" t="n"/>
      <c r="EB8" s="34" t="n"/>
      <c r="EC8" s="34" t="n"/>
      <c r="ED8" s="34" t="n"/>
      <c r="EE8" s="34" t="n"/>
      <c r="EF8" s="34" t="n"/>
      <c r="EG8" s="34" t="n"/>
      <c r="EH8" s="34" t="n"/>
      <c r="EI8" s="34" t="n"/>
      <c r="EJ8" s="34" t="n"/>
      <c r="EK8" s="34" t="n"/>
      <c r="EL8" s="34" t="n"/>
      <c r="EM8" s="34" t="n"/>
      <c r="EN8" s="34" t="n"/>
      <c r="EO8" s="34" t="n"/>
      <c r="EP8" s="34" t="n"/>
      <c r="EQ8" s="34" t="n"/>
      <c r="ER8" s="34" t="n"/>
      <c r="ES8" s="34" t="n"/>
      <c r="ET8" s="34" t="n"/>
      <c r="EU8" s="34" t="n"/>
      <c r="EV8" s="34" t="n"/>
      <c r="EW8" s="34" t="n"/>
      <c r="EX8" s="34" t="n"/>
      <c r="EY8" s="34" t="n"/>
      <c r="EZ8" s="34" t="n"/>
      <c r="FA8" s="34" t="n"/>
      <c r="FB8" s="34" t="n"/>
      <c r="FC8" s="34" t="n"/>
      <c r="FD8" s="34" t="n"/>
      <c r="FE8" s="34" t="n"/>
      <c r="FF8" s="34" t="n"/>
      <c r="FG8" s="34" t="n"/>
      <c r="FH8" s="34" t="n"/>
      <c r="FI8" s="34" t="n"/>
      <c r="FJ8" s="34" t="n"/>
      <c r="FK8" s="34" t="n"/>
      <c r="FL8" s="34" t="n"/>
      <c r="FM8" s="34" t="n"/>
      <c r="FN8" s="34" t="n"/>
      <c r="FO8" s="34" t="n"/>
      <c r="FP8" s="34" t="n"/>
      <c r="FQ8" s="34" t="n"/>
      <c r="FR8" s="34" t="n"/>
      <c r="FS8" s="34" t="n"/>
      <c r="FT8" s="34" t="n"/>
      <c r="FU8" s="34" t="n"/>
      <c r="FV8" s="34" t="n"/>
      <c r="FW8" s="34" t="n"/>
      <c r="FX8" s="34" t="n"/>
      <c r="FY8" s="34" t="n"/>
      <c r="FZ8" s="34" t="n"/>
      <c r="GA8" s="34" t="n"/>
    </row>
    <row r="9">
      <c r="A9" s="24" t="inlineStr">
        <is>
          <t>Total Drawdowns</t>
        </is>
      </c>
      <c r="C9" s="35">
        <f>SUM(D9:GA9)</f>
        <v/>
      </c>
      <c r="D9" s="37">
        <f>i_Financing!D34</f>
        <v/>
      </c>
      <c r="E9" s="37">
        <f>i_Financing!E34</f>
        <v/>
      </c>
      <c r="F9" s="37">
        <f>i_Financing!F34</f>
        <v/>
      </c>
      <c r="G9" s="37">
        <f>i_Financing!G34</f>
        <v/>
      </c>
      <c r="H9" s="37">
        <f>i_Financing!H34</f>
        <v/>
      </c>
      <c r="I9" s="37">
        <f>i_Financing!I34</f>
        <v/>
      </c>
      <c r="J9" s="37">
        <f>i_Financing!J34</f>
        <v/>
      </c>
      <c r="K9" s="37">
        <f>i_Financing!K34</f>
        <v/>
      </c>
      <c r="L9" s="37">
        <f>i_Financing!L34</f>
        <v/>
      </c>
      <c r="M9" s="37">
        <f>i_Financing!M34</f>
        <v/>
      </c>
      <c r="N9" s="37">
        <f>i_Financing!N34</f>
        <v/>
      </c>
      <c r="O9" s="37">
        <f>i_Financing!O34</f>
        <v/>
      </c>
      <c r="P9" s="37">
        <f>i_Financing!P34</f>
        <v/>
      </c>
      <c r="Q9" s="37">
        <f>i_Financing!Q34</f>
        <v/>
      </c>
      <c r="R9" s="37">
        <f>i_Financing!R34</f>
        <v/>
      </c>
      <c r="S9" s="37">
        <f>i_Financing!S34</f>
        <v/>
      </c>
      <c r="T9" s="37">
        <f>i_Financing!T34</f>
        <v/>
      </c>
      <c r="U9" s="37">
        <f>i_Financing!U34</f>
        <v/>
      </c>
      <c r="V9" s="37">
        <f>i_Financing!V34</f>
        <v/>
      </c>
      <c r="W9" s="37">
        <f>i_Financing!W34</f>
        <v/>
      </c>
      <c r="X9" s="37">
        <f>i_Financing!X34</f>
        <v/>
      </c>
      <c r="Y9" s="37">
        <f>i_Financing!Y34</f>
        <v/>
      </c>
      <c r="Z9" s="37">
        <f>i_Financing!Z34</f>
        <v/>
      </c>
      <c r="AA9" s="37">
        <f>i_Financing!AA34</f>
        <v/>
      </c>
      <c r="AB9" s="37">
        <f>i_Financing!AB34</f>
        <v/>
      </c>
      <c r="AC9" s="37">
        <f>i_Financing!AC34</f>
        <v/>
      </c>
      <c r="AD9" s="37">
        <f>i_Financing!AD34</f>
        <v/>
      </c>
      <c r="AE9" s="37">
        <f>i_Financing!AE34</f>
        <v/>
      </c>
      <c r="AF9" s="37">
        <f>i_Financing!AF34</f>
        <v/>
      </c>
      <c r="AG9" s="37">
        <f>i_Financing!AG34</f>
        <v/>
      </c>
      <c r="AH9" s="37">
        <f>i_Financing!AH34</f>
        <v/>
      </c>
      <c r="AI9" s="37">
        <f>i_Financing!AI34</f>
        <v/>
      </c>
      <c r="AJ9" s="37">
        <f>i_Financing!AJ34</f>
        <v/>
      </c>
      <c r="AK9" s="37">
        <f>i_Financing!AK34</f>
        <v/>
      </c>
      <c r="AL9" s="37">
        <f>i_Financing!AL34</f>
        <v/>
      </c>
      <c r="AM9" s="37">
        <f>i_Financing!AM34</f>
        <v/>
      </c>
      <c r="AN9" s="37">
        <f>i_Financing!AN34</f>
        <v/>
      </c>
      <c r="AO9" s="37">
        <f>i_Financing!AO34</f>
        <v/>
      </c>
      <c r="AP9" s="37">
        <f>i_Financing!AP34</f>
        <v/>
      </c>
      <c r="AQ9" s="37">
        <f>i_Financing!AQ34</f>
        <v/>
      </c>
      <c r="AR9" s="37">
        <f>i_Financing!AR34</f>
        <v/>
      </c>
      <c r="AS9" s="37">
        <f>i_Financing!AS34</f>
        <v/>
      </c>
      <c r="AT9" s="37">
        <f>i_Financing!AT34</f>
        <v/>
      </c>
      <c r="AU9" s="37">
        <f>i_Financing!AU34</f>
        <v/>
      </c>
      <c r="AV9" s="37">
        <f>i_Financing!AV34</f>
        <v/>
      </c>
      <c r="AW9" s="37">
        <f>i_Financing!AW34</f>
        <v/>
      </c>
      <c r="AX9" s="37">
        <f>i_Financing!AX34</f>
        <v/>
      </c>
      <c r="AY9" s="37">
        <f>i_Financing!AY34</f>
        <v/>
      </c>
      <c r="AZ9" s="37">
        <f>i_Financing!AZ34</f>
        <v/>
      </c>
      <c r="BA9" s="37">
        <f>i_Financing!BA34</f>
        <v/>
      </c>
      <c r="BB9" s="37">
        <f>i_Financing!BB34</f>
        <v/>
      </c>
      <c r="BC9" s="37">
        <f>i_Financing!BC34</f>
        <v/>
      </c>
      <c r="BD9" s="37">
        <f>i_Financing!BD34</f>
        <v/>
      </c>
      <c r="BE9" s="37">
        <f>i_Financing!BE34</f>
        <v/>
      </c>
      <c r="BF9" s="37">
        <f>i_Financing!BF34</f>
        <v/>
      </c>
      <c r="BG9" s="37">
        <f>i_Financing!BG34</f>
        <v/>
      </c>
      <c r="BH9" s="37">
        <f>i_Financing!BH34</f>
        <v/>
      </c>
      <c r="BI9" s="37">
        <f>i_Financing!BI34</f>
        <v/>
      </c>
      <c r="BJ9" s="37">
        <f>i_Financing!BJ34</f>
        <v/>
      </c>
      <c r="BK9" s="37">
        <f>i_Financing!BK34</f>
        <v/>
      </c>
      <c r="BL9" s="37">
        <f>i_Financing!BL34</f>
        <v/>
      </c>
      <c r="BM9" s="37">
        <f>i_Financing!BM34</f>
        <v/>
      </c>
      <c r="BN9" s="37">
        <f>i_Financing!BN34</f>
        <v/>
      </c>
      <c r="BO9" s="37">
        <f>i_Financing!BO34</f>
        <v/>
      </c>
      <c r="BP9" s="37">
        <f>i_Financing!BP34</f>
        <v/>
      </c>
      <c r="BQ9" s="37">
        <f>i_Financing!BQ34</f>
        <v/>
      </c>
      <c r="BR9" s="37">
        <f>i_Financing!BR34</f>
        <v/>
      </c>
      <c r="BS9" s="37">
        <f>i_Financing!BS34</f>
        <v/>
      </c>
      <c r="BT9" s="37">
        <f>i_Financing!BT34</f>
        <v/>
      </c>
      <c r="BU9" s="37">
        <f>i_Financing!BU34</f>
        <v/>
      </c>
      <c r="BV9" s="37">
        <f>i_Financing!BV34</f>
        <v/>
      </c>
      <c r="BW9" s="37">
        <f>i_Financing!BW34</f>
        <v/>
      </c>
      <c r="BX9" s="37">
        <f>i_Financing!BX34</f>
        <v/>
      </c>
      <c r="BY9" s="37">
        <f>i_Financing!BY34</f>
        <v/>
      </c>
      <c r="BZ9" s="37">
        <f>i_Financing!BZ34</f>
        <v/>
      </c>
      <c r="CA9" s="37">
        <f>i_Financing!CA34</f>
        <v/>
      </c>
      <c r="CB9" s="37">
        <f>i_Financing!CB34</f>
        <v/>
      </c>
      <c r="CC9" s="37">
        <f>i_Financing!CC34</f>
        <v/>
      </c>
      <c r="CD9" s="37">
        <f>i_Financing!CD34</f>
        <v/>
      </c>
      <c r="CE9" s="37">
        <f>i_Financing!CE34</f>
        <v/>
      </c>
      <c r="CF9" s="37">
        <f>i_Financing!CF34</f>
        <v/>
      </c>
      <c r="CG9" s="37">
        <f>i_Financing!CG34</f>
        <v/>
      </c>
      <c r="CH9" s="37">
        <f>i_Financing!CH34</f>
        <v/>
      </c>
      <c r="CI9" s="37">
        <f>i_Financing!CI34</f>
        <v/>
      </c>
      <c r="CJ9" s="37">
        <f>i_Financing!CJ34</f>
        <v/>
      </c>
      <c r="CK9" s="37">
        <f>i_Financing!CK34</f>
        <v/>
      </c>
      <c r="CL9" s="37">
        <f>i_Financing!CL34</f>
        <v/>
      </c>
      <c r="CM9" s="37">
        <f>i_Financing!CM34</f>
        <v/>
      </c>
      <c r="CN9" s="37">
        <f>i_Financing!CN34</f>
        <v/>
      </c>
      <c r="CO9" s="37">
        <f>i_Financing!CO34</f>
        <v/>
      </c>
      <c r="CP9" s="37">
        <f>i_Financing!CP34</f>
        <v/>
      </c>
      <c r="CQ9" s="37">
        <f>i_Financing!CQ34</f>
        <v/>
      </c>
      <c r="CR9" s="37">
        <f>i_Financing!CR34</f>
        <v/>
      </c>
      <c r="CS9" s="37">
        <f>i_Financing!CS34</f>
        <v/>
      </c>
      <c r="CT9" s="37">
        <f>i_Financing!CT34</f>
        <v/>
      </c>
      <c r="CU9" s="37">
        <f>i_Financing!CU34</f>
        <v/>
      </c>
      <c r="CV9" s="37">
        <f>i_Financing!CV34</f>
        <v/>
      </c>
      <c r="CW9" s="37">
        <f>i_Financing!CW34</f>
        <v/>
      </c>
      <c r="CX9" s="37">
        <f>i_Financing!CX34</f>
        <v/>
      </c>
      <c r="CY9" s="37">
        <f>i_Financing!CY34</f>
        <v/>
      </c>
      <c r="CZ9" s="37">
        <f>i_Financing!CZ34</f>
        <v/>
      </c>
      <c r="DA9" s="37">
        <f>i_Financing!DA34</f>
        <v/>
      </c>
      <c r="DB9" s="37">
        <f>i_Financing!DB34</f>
        <v/>
      </c>
      <c r="DC9" s="37">
        <f>i_Financing!DC34</f>
        <v/>
      </c>
      <c r="DD9" s="37">
        <f>i_Financing!DD34</f>
        <v/>
      </c>
      <c r="DE9" s="37">
        <f>i_Financing!DE34</f>
        <v/>
      </c>
      <c r="DF9" s="37">
        <f>i_Financing!DF34</f>
        <v/>
      </c>
      <c r="DG9" s="37">
        <f>i_Financing!DG34</f>
        <v/>
      </c>
      <c r="DH9" s="37">
        <f>i_Financing!DH34</f>
        <v/>
      </c>
      <c r="DI9" s="37">
        <f>i_Financing!DI34</f>
        <v/>
      </c>
      <c r="DJ9" s="37">
        <f>i_Financing!DJ34</f>
        <v/>
      </c>
      <c r="DK9" s="37">
        <f>i_Financing!DK34</f>
        <v/>
      </c>
      <c r="DL9" s="37">
        <f>i_Financing!DL34</f>
        <v/>
      </c>
      <c r="DM9" s="37">
        <f>i_Financing!DM34</f>
        <v/>
      </c>
      <c r="DN9" s="37">
        <f>i_Financing!DN34</f>
        <v/>
      </c>
      <c r="DO9" s="37">
        <f>i_Financing!DO34</f>
        <v/>
      </c>
      <c r="DP9" s="37">
        <f>i_Financing!DP34</f>
        <v/>
      </c>
      <c r="DQ9" s="37">
        <f>i_Financing!DQ34</f>
        <v/>
      </c>
      <c r="DR9" s="37">
        <f>i_Financing!DR34</f>
        <v/>
      </c>
      <c r="DS9" s="37">
        <f>i_Financing!DS34</f>
        <v/>
      </c>
      <c r="DT9" s="37">
        <f>i_Financing!DT34</f>
        <v/>
      </c>
      <c r="DU9" s="37">
        <f>i_Financing!DU34</f>
        <v/>
      </c>
      <c r="DV9" s="37">
        <f>i_Financing!DV34</f>
        <v/>
      </c>
      <c r="DW9" s="37">
        <f>i_Financing!DW34</f>
        <v/>
      </c>
      <c r="DX9" s="37">
        <f>i_Financing!DX34</f>
        <v/>
      </c>
      <c r="DY9" s="37">
        <f>i_Financing!DY34</f>
        <v/>
      </c>
      <c r="DZ9" s="37">
        <f>i_Financing!DZ34</f>
        <v/>
      </c>
      <c r="EA9" s="37">
        <f>i_Financing!EA34</f>
        <v/>
      </c>
      <c r="EB9" s="37">
        <f>i_Financing!EB34</f>
        <v/>
      </c>
      <c r="EC9" s="37">
        <f>i_Financing!EC34</f>
        <v/>
      </c>
      <c r="ED9" s="37">
        <f>i_Financing!ED34</f>
        <v/>
      </c>
      <c r="EE9" s="37">
        <f>i_Financing!EE34</f>
        <v/>
      </c>
      <c r="EF9" s="37">
        <f>i_Financing!EF34</f>
        <v/>
      </c>
      <c r="EG9" s="37">
        <f>i_Financing!EG34</f>
        <v/>
      </c>
      <c r="EH9" s="37">
        <f>i_Financing!EH34</f>
        <v/>
      </c>
      <c r="EI9" s="37">
        <f>i_Financing!EI34</f>
        <v/>
      </c>
      <c r="EJ9" s="37">
        <f>i_Financing!EJ34</f>
        <v/>
      </c>
      <c r="EK9" s="37">
        <f>i_Financing!EK34</f>
        <v/>
      </c>
      <c r="EL9" s="37">
        <f>i_Financing!EL34</f>
        <v/>
      </c>
      <c r="EM9" s="37">
        <f>i_Financing!EM34</f>
        <v/>
      </c>
      <c r="EN9" s="37">
        <f>i_Financing!EN34</f>
        <v/>
      </c>
      <c r="EO9" s="37">
        <f>i_Financing!EO34</f>
        <v/>
      </c>
      <c r="EP9" s="37">
        <f>i_Financing!EP34</f>
        <v/>
      </c>
      <c r="EQ9" s="37">
        <f>i_Financing!EQ34</f>
        <v/>
      </c>
      <c r="ER9" s="37">
        <f>i_Financing!ER34</f>
        <v/>
      </c>
      <c r="ES9" s="37">
        <f>i_Financing!ES34</f>
        <v/>
      </c>
      <c r="ET9" s="37">
        <f>i_Financing!ET34</f>
        <v/>
      </c>
      <c r="EU9" s="37">
        <f>i_Financing!EU34</f>
        <v/>
      </c>
      <c r="EV9" s="37">
        <f>i_Financing!EV34</f>
        <v/>
      </c>
      <c r="EW9" s="37">
        <f>i_Financing!EW34</f>
        <v/>
      </c>
      <c r="EX9" s="37">
        <f>i_Financing!EX34</f>
        <v/>
      </c>
      <c r="EY9" s="37">
        <f>i_Financing!EY34</f>
        <v/>
      </c>
      <c r="EZ9" s="37">
        <f>i_Financing!EZ34</f>
        <v/>
      </c>
      <c r="FA9" s="37">
        <f>i_Financing!FA34</f>
        <v/>
      </c>
      <c r="FB9" s="37">
        <f>i_Financing!FB34</f>
        <v/>
      </c>
      <c r="FC9" s="37">
        <f>i_Financing!FC34</f>
        <v/>
      </c>
      <c r="FD9" s="37">
        <f>i_Financing!FD34</f>
        <v/>
      </c>
      <c r="FE9" s="37">
        <f>i_Financing!FE34</f>
        <v/>
      </c>
      <c r="FF9" s="37">
        <f>i_Financing!FF34</f>
        <v/>
      </c>
      <c r="FG9" s="37">
        <f>i_Financing!FG34</f>
        <v/>
      </c>
      <c r="FH9" s="37">
        <f>i_Financing!FH34</f>
        <v/>
      </c>
      <c r="FI9" s="37">
        <f>i_Financing!FI34</f>
        <v/>
      </c>
      <c r="FJ9" s="37">
        <f>i_Financing!FJ34</f>
        <v/>
      </c>
      <c r="FK9" s="37">
        <f>i_Financing!FK34</f>
        <v/>
      </c>
      <c r="FL9" s="37">
        <f>i_Financing!FL34</f>
        <v/>
      </c>
      <c r="FM9" s="37">
        <f>i_Financing!FM34</f>
        <v/>
      </c>
      <c r="FN9" s="37">
        <f>i_Financing!FN34</f>
        <v/>
      </c>
      <c r="FO9" s="37">
        <f>i_Financing!FO34</f>
        <v/>
      </c>
      <c r="FP9" s="37">
        <f>i_Financing!FP34</f>
        <v/>
      </c>
      <c r="FQ9" s="37">
        <f>i_Financing!FQ34</f>
        <v/>
      </c>
      <c r="FR9" s="37">
        <f>i_Financing!FR34</f>
        <v/>
      </c>
      <c r="FS9" s="37">
        <f>i_Financing!FS34</f>
        <v/>
      </c>
      <c r="FT9" s="37">
        <f>i_Financing!FT34</f>
        <v/>
      </c>
      <c r="FU9" s="37">
        <f>i_Financing!FU34</f>
        <v/>
      </c>
      <c r="FV9" s="37">
        <f>i_Financing!FV34</f>
        <v/>
      </c>
      <c r="FW9" s="37">
        <f>i_Financing!FW34</f>
        <v/>
      </c>
      <c r="FX9" s="37">
        <f>i_Financing!FX34</f>
        <v/>
      </c>
      <c r="FY9" s="37">
        <f>i_Financing!FY34</f>
        <v/>
      </c>
      <c r="FZ9" s="37">
        <f>i_Financing!FZ34</f>
        <v/>
      </c>
      <c r="GA9" s="37">
        <f>i_Financing!GA34</f>
        <v/>
      </c>
    </row>
    <row r="10">
      <c r="A10" s="24" t="inlineStr">
        <is>
          <t>Total Repayments</t>
        </is>
      </c>
      <c r="C10" s="35">
        <f>SUM(D10:GA10)</f>
        <v/>
      </c>
      <c r="D10" s="37">
        <f>i_Financing!D35</f>
        <v/>
      </c>
      <c r="E10" s="37">
        <f>i_Financing!E35</f>
        <v/>
      </c>
      <c r="F10" s="37">
        <f>i_Financing!F35</f>
        <v/>
      </c>
      <c r="G10" s="37">
        <f>i_Financing!G35</f>
        <v/>
      </c>
      <c r="H10" s="37">
        <f>i_Financing!H35</f>
        <v/>
      </c>
      <c r="I10" s="37">
        <f>i_Financing!I35</f>
        <v/>
      </c>
      <c r="J10" s="37">
        <f>i_Financing!J35</f>
        <v/>
      </c>
      <c r="K10" s="37">
        <f>i_Financing!K35</f>
        <v/>
      </c>
      <c r="L10" s="37">
        <f>i_Financing!L35</f>
        <v/>
      </c>
      <c r="M10" s="37">
        <f>i_Financing!M35</f>
        <v/>
      </c>
      <c r="N10" s="37">
        <f>i_Financing!N35</f>
        <v/>
      </c>
      <c r="O10" s="37">
        <f>i_Financing!O35</f>
        <v/>
      </c>
      <c r="P10" s="37">
        <f>i_Financing!P35</f>
        <v/>
      </c>
      <c r="Q10" s="37">
        <f>i_Financing!Q35</f>
        <v/>
      </c>
      <c r="R10" s="37">
        <f>i_Financing!R35</f>
        <v/>
      </c>
      <c r="S10" s="37">
        <f>i_Financing!S35</f>
        <v/>
      </c>
      <c r="T10" s="37">
        <f>i_Financing!T35</f>
        <v/>
      </c>
      <c r="U10" s="37">
        <f>i_Financing!U35</f>
        <v/>
      </c>
      <c r="V10" s="37">
        <f>i_Financing!V35</f>
        <v/>
      </c>
      <c r="W10" s="37">
        <f>i_Financing!W35</f>
        <v/>
      </c>
      <c r="X10" s="37">
        <f>i_Financing!X35</f>
        <v/>
      </c>
      <c r="Y10" s="37">
        <f>i_Financing!Y35</f>
        <v/>
      </c>
      <c r="Z10" s="37">
        <f>i_Financing!Z35</f>
        <v/>
      </c>
      <c r="AA10" s="37">
        <f>i_Financing!AA35</f>
        <v/>
      </c>
      <c r="AB10" s="37">
        <f>i_Financing!AB35</f>
        <v/>
      </c>
      <c r="AC10" s="37">
        <f>i_Financing!AC35</f>
        <v/>
      </c>
      <c r="AD10" s="37">
        <f>i_Financing!AD35</f>
        <v/>
      </c>
      <c r="AE10" s="37">
        <f>i_Financing!AE35</f>
        <v/>
      </c>
      <c r="AF10" s="37">
        <f>i_Financing!AF35</f>
        <v/>
      </c>
      <c r="AG10" s="37">
        <f>i_Financing!AG35</f>
        <v/>
      </c>
      <c r="AH10" s="37">
        <f>i_Financing!AH35</f>
        <v/>
      </c>
      <c r="AI10" s="37">
        <f>i_Financing!AI35</f>
        <v/>
      </c>
      <c r="AJ10" s="37">
        <f>i_Financing!AJ35</f>
        <v/>
      </c>
      <c r="AK10" s="37">
        <f>i_Financing!AK35</f>
        <v/>
      </c>
      <c r="AL10" s="37">
        <f>i_Financing!AL35</f>
        <v/>
      </c>
      <c r="AM10" s="37">
        <f>i_Financing!AM35</f>
        <v/>
      </c>
      <c r="AN10" s="37">
        <f>i_Financing!AN35</f>
        <v/>
      </c>
      <c r="AO10" s="37">
        <f>i_Financing!AO35</f>
        <v/>
      </c>
      <c r="AP10" s="37">
        <f>i_Financing!AP35</f>
        <v/>
      </c>
      <c r="AQ10" s="37">
        <f>i_Financing!AQ35</f>
        <v/>
      </c>
      <c r="AR10" s="37">
        <f>i_Financing!AR35</f>
        <v/>
      </c>
      <c r="AS10" s="37">
        <f>i_Financing!AS35</f>
        <v/>
      </c>
      <c r="AT10" s="37">
        <f>i_Financing!AT35</f>
        <v/>
      </c>
      <c r="AU10" s="37">
        <f>i_Financing!AU35</f>
        <v/>
      </c>
      <c r="AV10" s="37">
        <f>i_Financing!AV35</f>
        <v/>
      </c>
      <c r="AW10" s="37">
        <f>i_Financing!AW35</f>
        <v/>
      </c>
      <c r="AX10" s="37">
        <f>i_Financing!AX35</f>
        <v/>
      </c>
      <c r="AY10" s="37">
        <f>i_Financing!AY35</f>
        <v/>
      </c>
      <c r="AZ10" s="37">
        <f>i_Financing!AZ35</f>
        <v/>
      </c>
      <c r="BA10" s="37">
        <f>i_Financing!BA35</f>
        <v/>
      </c>
      <c r="BB10" s="37">
        <f>i_Financing!BB35</f>
        <v/>
      </c>
      <c r="BC10" s="37">
        <f>i_Financing!BC35</f>
        <v/>
      </c>
      <c r="BD10" s="37">
        <f>i_Financing!BD35</f>
        <v/>
      </c>
      <c r="BE10" s="37">
        <f>i_Financing!BE35</f>
        <v/>
      </c>
      <c r="BF10" s="37">
        <f>i_Financing!BF35</f>
        <v/>
      </c>
      <c r="BG10" s="37">
        <f>i_Financing!BG35</f>
        <v/>
      </c>
      <c r="BH10" s="37">
        <f>i_Financing!BH35</f>
        <v/>
      </c>
      <c r="BI10" s="37">
        <f>i_Financing!BI35</f>
        <v/>
      </c>
      <c r="BJ10" s="37">
        <f>i_Financing!BJ35</f>
        <v/>
      </c>
      <c r="BK10" s="37">
        <f>i_Financing!BK35</f>
        <v/>
      </c>
      <c r="BL10" s="37">
        <f>i_Financing!BL35</f>
        <v/>
      </c>
      <c r="BM10" s="37">
        <f>i_Financing!BM35</f>
        <v/>
      </c>
      <c r="BN10" s="37">
        <f>i_Financing!BN35</f>
        <v/>
      </c>
      <c r="BO10" s="37">
        <f>i_Financing!BO35</f>
        <v/>
      </c>
      <c r="BP10" s="37">
        <f>i_Financing!BP35</f>
        <v/>
      </c>
      <c r="BQ10" s="37">
        <f>i_Financing!BQ35</f>
        <v/>
      </c>
      <c r="BR10" s="37">
        <f>i_Financing!BR35</f>
        <v/>
      </c>
      <c r="BS10" s="37">
        <f>i_Financing!BS35</f>
        <v/>
      </c>
      <c r="BT10" s="37">
        <f>i_Financing!BT35</f>
        <v/>
      </c>
      <c r="BU10" s="37">
        <f>i_Financing!BU35</f>
        <v/>
      </c>
      <c r="BV10" s="37">
        <f>i_Financing!BV35</f>
        <v/>
      </c>
      <c r="BW10" s="37">
        <f>i_Financing!BW35</f>
        <v/>
      </c>
      <c r="BX10" s="37">
        <f>i_Financing!BX35</f>
        <v/>
      </c>
      <c r="BY10" s="37">
        <f>i_Financing!BY35</f>
        <v/>
      </c>
      <c r="BZ10" s="37">
        <f>i_Financing!BZ35</f>
        <v/>
      </c>
      <c r="CA10" s="37">
        <f>i_Financing!CA35</f>
        <v/>
      </c>
      <c r="CB10" s="37">
        <f>i_Financing!CB35</f>
        <v/>
      </c>
      <c r="CC10" s="37">
        <f>i_Financing!CC35</f>
        <v/>
      </c>
      <c r="CD10" s="37">
        <f>i_Financing!CD35</f>
        <v/>
      </c>
      <c r="CE10" s="37">
        <f>i_Financing!CE35</f>
        <v/>
      </c>
      <c r="CF10" s="37">
        <f>i_Financing!CF35</f>
        <v/>
      </c>
      <c r="CG10" s="37">
        <f>i_Financing!CG35</f>
        <v/>
      </c>
      <c r="CH10" s="37">
        <f>i_Financing!CH35</f>
        <v/>
      </c>
      <c r="CI10" s="37">
        <f>i_Financing!CI35</f>
        <v/>
      </c>
      <c r="CJ10" s="37">
        <f>i_Financing!CJ35</f>
        <v/>
      </c>
      <c r="CK10" s="37">
        <f>i_Financing!CK35</f>
        <v/>
      </c>
      <c r="CL10" s="37">
        <f>i_Financing!CL35</f>
        <v/>
      </c>
      <c r="CM10" s="37">
        <f>i_Financing!CM35</f>
        <v/>
      </c>
      <c r="CN10" s="37">
        <f>i_Financing!CN35</f>
        <v/>
      </c>
      <c r="CO10" s="37">
        <f>i_Financing!CO35</f>
        <v/>
      </c>
      <c r="CP10" s="37">
        <f>i_Financing!CP35</f>
        <v/>
      </c>
      <c r="CQ10" s="37">
        <f>i_Financing!CQ35</f>
        <v/>
      </c>
      <c r="CR10" s="37">
        <f>i_Financing!CR35</f>
        <v/>
      </c>
      <c r="CS10" s="37">
        <f>i_Financing!CS35</f>
        <v/>
      </c>
      <c r="CT10" s="37">
        <f>i_Financing!CT35</f>
        <v/>
      </c>
      <c r="CU10" s="37">
        <f>i_Financing!CU35</f>
        <v/>
      </c>
      <c r="CV10" s="37">
        <f>i_Financing!CV35</f>
        <v/>
      </c>
      <c r="CW10" s="37">
        <f>i_Financing!CW35</f>
        <v/>
      </c>
      <c r="CX10" s="37">
        <f>i_Financing!CX35</f>
        <v/>
      </c>
      <c r="CY10" s="37">
        <f>i_Financing!CY35</f>
        <v/>
      </c>
      <c r="CZ10" s="37">
        <f>i_Financing!CZ35</f>
        <v/>
      </c>
      <c r="DA10" s="37">
        <f>i_Financing!DA35</f>
        <v/>
      </c>
      <c r="DB10" s="37">
        <f>i_Financing!DB35</f>
        <v/>
      </c>
      <c r="DC10" s="37">
        <f>i_Financing!DC35</f>
        <v/>
      </c>
      <c r="DD10" s="37">
        <f>i_Financing!DD35</f>
        <v/>
      </c>
      <c r="DE10" s="37">
        <f>i_Financing!DE35</f>
        <v/>
      </c>
      <c r="DF10" s="37">
        <f>i_Financing!DF35</f>
        <v/>
      </c>
      <c r="DG10" s="37">
        <f>i_Financing!DG35</f>
        <v/>
      </c>
      <c r="DH10" s="37">
        <f>i_Financing!DH35</f>
        <v/>
      </c>
      <c r="DI10" s="37">
        <f>i_Financing!DI35</f>
        <v/>
      </c>
      <c r="DJ10" s="37">
        <f>i_Financing!DJ35</f>
        <v/>
      </c>
      <c r="DK10" s="37">
        <f>i_Financing!DK35</f>
        <v/>
      </c>
      <c r="DL10" s="37">
        <f>i_Financing!DL35</f>
        <v/>
      </c>
      <c r="DM10" s="37">
        <f>i_Financing!DM35</f>
        <v/>
      </c>
      <c r="DN10" s="37">
        <f>i_Financing!DN35</f>
        <v/>
      </c>
      <c r="DO10" s="37">
        <f>i_Financing!DO35</f>
        <v/>
      </c>
      <c r="DP10" s="37">
        <f>i_Financing!DP35</f>
        <v/>
      </c>
      <c r="DQ10" s="37">
        <f>i_Financing!DQ35</f>
        <v/>
      </c>
      <c r="DR10" s="37">
        <f>i_Financing!DR35</f>
        <v/>
      </c>
      <c r="DS10" s="37">
        <f>i_Financing!DS35</f>
        <v/>
      </c>
      <c r="DT10" s="37">
        <f>i_Financing!DT35</f>
        <v/>
      </c>
      <c r="DU10" s="37">
        <f>i_Financing!DU35</f>
        <v/>
      </c>
      <c r="DV10" s="37">
        <f>i_Financing!DV35</f>
        <v/>
      </c>
      <c r="DW10" s="37">
        <f>i_Financing!DW35</f>
        <v/>
      </c>
      <c r="DX10" s="37">
        <f>i_Financing!DX35</f>
        <v/>
      </c>
      <c r="DY10" s="37">
        <f>i_Financing!DY35</f>
        <v/>
      </c>
      <c r="DZ10" s="37">
        <f>i_Financing!DZ35</f>
        <v/>
      </c>
      <c r="EA10" s="37">
        <f>i_Financing!EA35</f>
        <v/>
      </c>
      <c r="EB10" s="37">
        <f>i_Financing!EB35</f>
        <v/>
      </c>
      <c r="EC10" s="37">
        <f>i_Financing!EC35</f>
        <v/>
      </c>
      <c r="ED10" s="37">
        <f>i_Financing!ED35</f>
        <v/>
      </c>
      <c r="EE10" s="37">
        <f>i_Financing!EE35</f>
        <v/>
      </c>
      <c r="EF10" s="37">
        <f>i_Financing!EF35</f>
        <v/>
      </c>
      <c r="EG10" s="37">
        <f>i_Financing!EG35</f>
        <v/>
      </c>
      <c r="EH10" s="37">
        <f>i_Financing!EH35</f>
        <v/>
      </c>
      <c r="EI10" s="37">
        <f>i_Financing!EI35</f>
        <v/>
      </c>
      <c r="EJ10" s="37">
        <f>i_Financing!EJ35</f>
        <v/>
      </c>
      <c r="EK10" s="37">
        <f>i_Financing!EK35</f>
        <v/>
      </c>
      <c r="EL10" s="37">
        <f>i_Financing!EL35</f>
        <v/>
      </c>
      <c r="EM10" s="37">
        <f>i_Financing!EM35</f>
        <v/>
      </c>
      <c r="EN10" s="37">
        <f>i_Financing!EN35</f>
        <v/>
      </c>
      <c r="EO10" s="37">
        <f>i_Financing!EO35</f>
        <v/>
      </c>
      <c r="EP10" s="37">
        <f>i_Financing!EP35</f>
        <v/>
      </c>
      <c r="EQ10" s="37">
        <f>i_Financing!EQ35</f>
        <v/>
      </c>
      <c r="ER10" s="37">
        <f>i_Financing!ER35</f>
        <v/>
      </c>
      <c r="ES10" s="37">
        <f>i_Financing!ES35</f>
        <v/>
      </c>
      <c r="ET10" s="37">
        <f>i_Financing!ET35</f>
        <v/>
      </c>
      <c r="EU10" s="37">
        <f>i_Financing!EU35</f>
        <v/>
      </c>
      <c r="EV10" s="37">
        <f>i_Financing!EV35</f>
        <v/>
      </c>
      <c r="EW10" s="37">
        <f>i_Financing!EW35</f>
        <v/>
      </c>
      <c r="EX10" s="37">
        <f>i_Financing!EX35</f>
        <v/>
      </c>
      <c r="EY10" s="37">
        <f>i_Financing!EY35</f>
        <v/>
      </c>
      <c r="EZ10" s="37">
        <f>i_Financing!EZ35</f>
        <v/>
      </c>
      <c r="FA10" s="37">
        <f>i_Financing!FA35</f>
        <v/>
      </c>
      <c r="FB10" s="37">
        <f>i_Financing!FB35</f>
        <v/>
      </c>
      <c r="FC10" s="37">
        <f>i_Financing!FC35</f>
        <v/>
      </c>
      <c r="FD10" s="37">
        <f>i_Financing!FD35</f>
        <v/>
      </c>
      <c r="FE10" s="37">
        <f>i_Financing!FE35</f>
        <v/>
      </c>
      <c r="FF10" s="37">
        <f>i_Financing!FF35</f>
        <v/>
      </c>
      <c r="FG10" s="37">
        <f>i_Financing!FG35</f>
        <v/>
      </c>
      <c r="FH10" s="37">
        <f>i_Financing!FH35</f>
        <v/>
      </c>
      <c r="FI10" s="37">
        <f>i_Financing!FI35</f>
        <v/>
      </c>
      <c r="FJ10" s="37">
        <f>i_Financing!FJ35</f>
        <v/>
      </c>
      <c r="FK10" s="37">
        <f>i_Financing!FK35</f>
        <v/>
      </c>
      <c r="FL10" s="37">
        <f>i_Financing!FL35</f>
        <v/>
      </c>
      <c r="FM10" s="37">
        <f>i_Financing!FM35</f>
        <v/>
      </c>
      <c r="FN10" s="37">
        <f>i_Financing!FN35</f>
        <v/>
      </c>
      <c r="FO10" s="37">
        <f>i_Financing!FO35</f>
        <v/>
      </c>
      <c r="FP10" s="37">
        <f>i_Financing!FP35</f>
        <v/>
      </c>
      <c r="FQ10" s="37">
        <f>i_Financing!FQ35</f>
        <v/>
      </c>
      <c r="FR10" s="37">
        <f>i_Financing!FR35</f>
        <v/>
      </c>
      <c r="FS10" s="37">
        <f>i_Financing!FS35</f>
        <v/>
      </c>
      <c r="FT10" s="37">
        <f>i_Financing!FT35</f>
        <v/>
      </c>
      <c r="FU10" s="37">
        <f>i_Financing!FU35</f>
        <v/>
      </c>
      <c r="FV10" s="37">
        <f>i_Financing!FV35</f>
        <v/>
      </c>
      <c r="FW10" s="37">
        <f>i_Financing!FW35</f>
        <v/>
      </c>
      <c r="FX10" s="37">
        <f>i_Financing!FX35</f>
        <v/>
      </c>
      <c r="FY10" s="37">
        <f>i_Financing!FY35</f>
        <v/>
      </c>
      <c r="FZ10" s="37">
        <f>i_Financing!FZ35</f>
        <v/>
      </c>
      <c r="GA10" s="37">
        <f>i_Financing!GA35</f>
        <v/>
      </c>
    </row>
    <row r="11">
      <c r="A11" s="24" t="inlineStr">
        <is>
          <t>Outstanding Balance</t>
        </is>
      </c>
      <c r="C11" s="35">
        <f>SUM(D11:GA11)</f>
        <v/>
      </c>
      <c r="D11" s="37">
        <f>i_Financing!D36</f>
        <v/>
      </c>
      <c r="E11" s="37">
        <f>i_Financing!E36</f>
        <v/>
      </c>
      <c r="F11" s="37">
        <f>i_Financing!F36</f>
        <v/>
      </c>
      <c r="G11" s="37">
        <f>i_Financing!G36</f>
        <v/>
      </c>
      <c r="H11" s="37">
        <f>i_Financing!H36</f>
        <v/>
      </c>
      <c r="I11" s="37">
        <f>i_Financing!I36</f>
        <v/>
      </c>
      <c r="J11" s="37">
        <f>i_Financing!J36</f>
        <v/>
      </c>
      <c r="K11" s="37">
        <f>i_Financing!K36</f>
        <v/>
      </c>
      <c r="L11" s="37">
        <f>i_Financing!L36</f>
        <v/>
      </c>
      <c r="M11" s="37">
        <f>i_Financing!M36</f>
        <v/>
      </c>
      <c r="N11" s="37">
        <f>i_Financing!N36</f>
        <v/>
      </c>
      <c r="O11" s="37">
        <f>i_Financing!O36</f>
        <v/>
      </c>
      <c r="P11" s="37">
        <f>i_Financing!P36</f>
        <v/>
      </c>
      <c r="Q11" s="37">
        <f>i_Financing!Q36</f>
        <v/>
      </c>
      <c r="R11" s="37">
        <f>i_Financing!R36</f>
        <v/>
      </c>
      <c r="S11" s="37">
        <f>i_Financing!S36</f>
        <v/>
      </c>
      <c r="T11" s="37">
        <f>i_Financing!T36</f>
        <v/>
      </c>
      <c r="U11" s="37">
        <f>i_Financing!U36</f>
        <v/>
      </c>
      <c r="V11" s="37">
        <f>i_Financing!V36</f>
        <v/>
      </c>
      <c r="W11" s="37">
        <f>i_Financing!W36</f>
        <v/>
      </c>
      <c r="X11" s="37">
        <f>i_Financing!X36</f>
        <v/>
      </c>
      <c r="Y11" s="37">
        <f>i_Financing!Y36</f>
        <v/>
      </c>
      <c r="Z11" s="37">
        <f>i_Financing!Z36</f>
        <v/>
      </c>
      <c r="AA11" s="37">
        <f>i_Financing!AA36</f>
        <v/>
      </c>
      <c r="AB11" s="37">
        <f>i_Financing!AB36</f>
        <v/>
      </c>
      <c r="AC11" s="37">
        <f>i_Financing!AC36</f>
        <v/>
      </c>
      <c r="AD11" s="37">
        <f>i_Financing!AD36</f>
        <v/>
      </c>
      <c r="AE11" s="37">
        <f>i_Financing!AE36</f>
        <v/>
      </c>
      <c r="AF11" s="37">
        <f>i_Financing!AF36</f>
        <v/>
      </c>
      <c r="AG11" s="37">
        <f>i_Financing!AG36</f>
        <v/>
      </c>
      <c r="AH11" s="37">
        <f>i_Financing!AH36</f>
        <v/>
      </c>
      <c r="AI11" s="37">
        <f>i_Financing!AI36</f>
        <v/>
      </c>
      <c r="AJ11" s="37">
        <f>i_Financing!AJ36</f>
        <v/>
      </c>
      <c r="AK11" s="37">
        <f>i_Financing!AK36</f>
        <v/>
      </c>
      <c r="AL11" s="37">
        <f>i_Financing!AL36</f>
        <v/>
      </c>
      <c r="AM11" s="37">
        <f>i_Financing!AM36</f>
        <v/>
      </c>
      <c r="AN11" s="37">
        <f>i_Financing!AN36</f>
        <v/>
      </c>
      <c r="AO11" s="37">
        <f>i_Financing!AO36</f>
        <v/>
      </c>
      <c r="AP11" s="37">
        <f>i_Financing!AP36</f>
        <v/>
      </c>
      <c r="AQ11" s="37">
        <f>i_Financing!AQ36</f>
        <v/>
      </c>
      <c r="AR11" s="37">
        <f>i_Financing!AR36</f>
        <v/>
      </c>
      <c r="AS11" s="37">
        <f>i_Financing!AS36</f>
        <v/>
      </c>
      <c r="AT11" s="37">
        <f>i_Financing!AT36</f>
        <v/>
      </c>
      <c r="AU11" s="37">
        <f>i_Financing!AU36</f>
        <v/>
      </c>
      <c r="AV11" s="37">
        <f>i_Financing!AV36</f>
        <v/>
      </c>
      <c r="AW11" s="37">
        <f>i_Financing!AW36</f>
        <v/>
      </c>
      <c r="AX11" s="37">
        <f>i_Financing!AX36</f>
        <v/>
      </c>
      <c r="AY11" s="37">
        <f>i_Financing!AY36</f>
        <v/>
      </c>
      <c r="AZ11" s="37">
        <f>i_Financing!AZ36</f>
        <v/>
      </c>
      <c r="BA11" s="37">
        <f>i_Financing!BA36</f>
        <v/>
      </c>
      <c r="BB11" s="37">
        <f>i_Financing!BB36</f>
        <v/>
      </c>
      <c r="BC11" s="37">
        <f>i_Financing!BC36</f>
        <v/>
      </c>
      <c r="BD11" s="37">
        <f>i_Financing!BD36</f>
        <v/>
      </c>
      <c r="BE11" s="37">
        <f>i_Financing!BE36</f>
        <v/>
      </c>
      <c r="BF11" s="37">
        <f>i_Financing!BF36</f>
        <v/>
      </c>
      <c r="BG11" s="37">
        <f>i_Financing!BG36</f>
        <v/>
      </c>
      <c r="BH11" s="37">
        <f>i_Financing!BH36</f>
        <v/>
      </c>
      <c r="BI11" s="37">
        <f>i_Financing!BI36</f>
        <v/>
      </c>
      <c r="BJ11" s="37">
        <f>i_Financing!BJ36</f>
        <v/>
      </c>
      <c r="BK11" s="37">
        <f>i_Financing!BK36</f>
        <v/>
      </c>
      <c r="BL11" s="37">
        <f>i_Financing!BL36</f>
        <v/>
      </c>
      <c r="BM11" s="37">
        <f>i_Financing!BM36</f>
        <v/>
      </c>
      <c r="BN11" s="37">
        <f>i_Financing!BN36</f>
        <v/>
      </c>
      <c r="BO11" s="37">
        <f>i_Financing!BO36</f>
        <v/>
      </c>
      <c r="BP11" s="37">
        <f>i_Financing!BP36</f>
        <v/>
      </c>
      <c r="BQ11" s="37">
        <f>i_Financing!BQ36</f>
        <v/>
      </c>
      <c r="BR11" s="37">
        <f>i_Financing!BR36</f>
        <v/>
      </c>
      <c r="BS11" s="37">
        <f>i_Financing!BS36</f>
        <v/>
      </c>
      <c r="BT11" s="37">
        <f>i_Financing!BT36</f>
        <v/>
      </c>
      <c r="BU11" s="37">
        <f>i_Financing!BU36</f>
        <v/>
      </c>
      <c r="BV11" s="37">
        <f>i_Financing!BV36</f>
        <v/>
      </c>
      <c r="BW11" s="37">
        <f>i_Financing!BW36</f>
        <v/>
      </c>
      <c r="BX11" s="37">
        <f>i_Financing!BX36</f>
        <v/>
      </c>
      <c r="BY11" s="37">
        <f>i_Financing!BY36</f>
        <v/>
      </c>
      <c r="BZ11" s="37">
        <f>i_Financing!BZ36</f>
        <v/>
      </c>
      <c r="CA11" s="37">
        <f>i_Financing!CA36</f>
        <v/>
      </c>
      <c r="CB11" s="37">
        <f>i_Financing!CB36</f>
        <v/>
      </c>
      <c r="CC11" s="37">
        <f>i_Financing!CC36</f>
        <v/>
      </c>
      <c r="CD11" s="37">
        <f>i_Financing!CD36</f>
        <v/>
      </c>
      <c r="CE11" s="37">
        <f>i_Financing!CE36</f>
        <v/>
      </c>
      <c r="CF11" s="37">
        <f>i_Financing!CF36</f>
        <v/>
      </c>
      <c r="CG11" s="37">
        <f>i_Financing!CG36</f>
        <v/>
      </c>
      <c r="CH11" s="37">
        <f>i_Financing!CH36</f>
        <v/>
      </c>
      <c r="CI11" s="37">
        <f>i_Financing!CI36</f>
        <v/>
      </c>
      <c r="CJ11" s="37">
        <f>i_Financing!CJ36</f>
        <v/>
      </c>
      <c r="CK11" s="37">
        <f>i_Financing!CK36</f>
        <v/>
      </c>
      <c r="CL11" s="37">
        <f>i_Financing!CL36</f>
        <v/>
      </c>
      <c r="CM11" s="37">
        <f>i_Financing!CM36</f>
        <v/>
      </c>
      <c r="CN11" s="37">
        <f>i_Financing!CN36</f>
        <v/>
      </c>
      <c r="CO11" s="37">
        <f>i_Financing!CO36</f>
        <v/>
      </c>
      <c r="CP11" s="37">
        <f>i_Financing!CP36</f>
        <v/>
      </c>
      <c r="CQ11" s="37">
        <f>i_Financing!CQ36</f>
        <v/>
      </c>
      <c r="CR11" s="37">
        <f>i_Financing!CR36</f>
        <v/>
      </c>
      <c r="CS11" s="37">
        <f>i_Financing!CS36</f>
        <v/>
      </c>
      <c r="CT11" s="37">
        <f>i_Financing!CT36</f>
        <v/>
      </c>
      <c r="CU11" s="37">
        <f>i_Financing!CU36</f>
        <v/>
      </c>
      <c r="CV11" s="37">
        <f>i_Financing!CV36</f>
        <v/>
      </c>
      <c r="CW11" s="37">
        <f>i_Financing!CW36</f>
        <v/>
      </c>
      <c r="CX11" s="37">
        <f>i_Financing!CX36</f>
        <v/>
      </c>
      <c r="CY11" s="37">
        <f>i_Financing!CY36</f>
        <v/>
      </c>
      <c r="CZ11" s="37">
        <f>i_Financing!CZ36</f>
        <v/>
      </c>
      <c r="DA11" s="37">
        <f>i_Financing!DA36</f>
        <v/>
      </c>
      <c r="DB11" s="37">
        <f>i_Financing!DB36</f>
        <v/>
      </c>
      <c r="DC11" s="37">
        <f>i_Financing!DC36</f>
        <v/>
      </c>
      <c r="DD11" s="37">
        <f>i_Financing!DD36</f>
        <v/>
      </c>
      <c r="DE11" s="37">
        <f>i_Financing!DE36</f>
        <v/>
      </c>
      <c r="DF11" s="37">
        <f>i_Financing!DF36</f>
        <v/>
      </c>
      <c r="DG11" s="37">
        <f>i_Financing!DG36</f>
        <v/>
      </c>
      <c r="DH11" s="37">
        <f>i_Financing!DH36</f>
        <v/>
      </c>
      <c r="DI11" s="37">
        <f>i_Financing!DI36</f>
        <v/>
      </c>
      <c r="DJ11" s="37">
        <f>i_Financing!DJ36</f>
        <v/>
      </c>
      <c r="DK11" s="37">
        <f>i_Financing!DK36</f>
        <v/>
      </c>
      <c r="DL11" s="37">
        <f>i_Financing!DL36</f>
        <v/>
      </c>
      <c r="DM11" s="37">
        <f>i_Financing!DM36</f>
        <v/>
      </c>
      <c r="DN11" s="37">
        <f>i_Financing!DN36</f>
        <v/>
      </c>
      <c r="DO11" s="37">
        <f>i_Financing!DO36</f>
        <v/>
      </c>
      <c r="DP11" s="37">
        <f>i_Financing!DP36</f>
        <v/>
      </c>
      <c r="DQ11" s="37">
        <f>i_Financing!DQ36</f>
        <v/>
      </c>
      <c r="DR11" s="37">
        <f>i_Financing!DR36</f>
        <v/>
      </c>
      <c r="DS11" s="37">
        <f>i_Financing!DS36</f>
        <v/>
      </c>
      <c r="DT11" s="37">
        <f>i_Financing!DT36</f>
        <v/>
      </c>
      <c r="DU11" s="37">
        <f>i_Financing!DU36</f>
        <v/>
      </c>
      <c r="DV11" s="37">
        <f>i_Financing!DV36</f>
        <v/>
      </c>
      <c r="DW11" s="37">
        <f>i_Financing!DW36</f>
        <v/>
      </c>
      <c r="DX11" s="37">
        <f>i_Financing!DX36</f>
        <v/>
      </c>
      <c r="DY11" s="37">
        <f>i_Financing!DY36</f>
        <v/>
      </c>
      <c r="DZ11" s="37">
        <f>i_Financing!DZ36</f>
        <v/>
      </c>
      <c r="EA11" s="37">
        <f>i_Financing!EA36</f>
        <v/>
      </c>
      <c r="EB11" s="37">
        <f>i_Financing!EB36</f>
        <v/>
      </c>
      <c r="EC11" s="37">
        <f>i_Financing!EC36</f>
        <v/>
      </c>
      <c r="ED11" s="37">
        <f>i_Financing!ED36</f>
        <v/>
      </c>
      <c r="EE11" s="37">
        <f>i_Financing!EE36</f>
        <v/>
      </c>
      <c r="EF11" s="37">
        <f>i_Financing!EF36</f>
        <v/>
      </c>
      <c r="EG11" s="37">
        <f>i_Financing!EG36</f>
        <v/>
      </c>
      <c r="EH11" s="37">
        <f>i_Financing!EH36</f>
        <v/>
      </c>
      <c r="EI11" s="37">
        <f>i_Financing!EI36</f>
        <v/>
      </c>
      <c r="EJ11" s="37">
        <f>i_Financing!EJ36</f>
        <v/>
      </c>
      <c r="EK11" s="37">
        <f>i_Financing!EK36</f>
        <v/>
      </c>
      <c r="EL11" s="37">
        <f>i_Financing!EL36</f>
        <v/>
      </c>
      <c r="EM11" s="37">
        <f>i_Financing!EM36</f>
        <v/>
      </c>
      <c r="EN11" s="37">
        <f>i_Financing!EN36</f>
        <v/>
      </c>
      <c r="EO11" s="37">
        <f>i_Financing!EO36</f>
        <v/>
      </c>
      <c r="EP11" s="37">
        <f>i_Financing!EP36</f>
        <v/>
      </c>
      <c r="EQ11" s="37">
        <f>i_Financing!EQ36</f>
        <v/>
      </c>
      <c r="ER11" s="37">
        <f>i_Financing!ER36</f>
        <v/>
      </c>
      <c r="ES11" s="37">
        <f>i_Financing!ES36</f>
        <v/>
      </c>
      <c r="ET11" s="37">
        <f>i_Financing!ET36</f>
        <v/>
      </c>
      <c r="EU11" s="37">
        <f>i_Financing!EU36</f>
        <v/>
      </c>
      <c r="EV11" s="37">
        <f>i_Financing!EV36</f>
        <v/>
      </c>
      <c r="EW11" s="37">
        <f>i_Financing!EW36</f>
        <v/>
      </c>
      <c r="EX11" s="37">
        <f>i_Financing!EX36</f>
        <v/>
      </c>
      <c r="EY11" s="37">
        <f>i_Financing!EY36</f>
        <v/>
      </c>
      <c r="EZ11" s="37">
        <f>i_Financing!EZ36</f>
        <v/>
      </c>
      <c r="FA11" s="37">
        <f>i_Financing!FA36</f>
        <v/>
      </c>
      <c r="FB11" s="37">
        <f>i_Financing!FB36</f>
        <v/>
      </c>
      <c r="FC11" s="37">
        <f>i_Financing!FC36</f>
        <v/>
      </c>
      <c r="FD11" s="37">
        <f>i_Financing!FD36</f>
        <v/>
      </c>
      <c r="FE11" s="37">
        <f>i_Financing!FE36</f>
        <v/>
      </c>
      <c r="FF11" s="37">
        <f>i_Financing!FF36</f>
        <v/>
      </c>
      <c r="FG11" s="37">
        <f>i_Financing!FG36</f>
        <v/>
      </c>
      <c r="FH11" s="37">
        <f>i_Financing!FH36</f>
        <v/>
      </c>
      <c r="FI11" s="37">
        <f>i_Financing!FI36</f>
        <v/>
      </c>
      <c r="FJ11" s="37">
        <f>i_Financing!FJ36</f>
        <v/>
      </c>
      <c r="FK11" s="37">
        <f>i_Financing!FK36</f>
        <v/>
      </c>
      <c r="FL11" s="37">
        <f>i_Financing!FL36</f>
        <v/>
      </c>
      <c r="FM11" s="37">
        <f>i_Financing!FM36</f>
        <v/>
      </c>
      <c r="FN11" s="37">
        <f>i_Financing!FN36</f>
        <v/>
      </c>
      <c r="FO11" s="37">
        <f>i_Financing!FO36</f>
        <v/>
      </c>
      <c r="FP11" s="37">
        <f>i_Financing!FP36</f>
        <v/>
      </c>
      <c r="FQ11" s="37">
        <f>i_Financing!FQ36</f>
        <v/>
      </c>
      <c r="FR11" s="37">
        <f>i_Financing!FR36</f>
        <v/>
      </c>
      <c r="FS11" s="37">
        <f>i_Financing!FS36</f>
        <v/>
      </c>
      <c r="FT11" s="37">
        <f>i_Financing!FT36</f>
        <v/>
      </c>
      <c r="FU11" s="37">
        <f>i_Financing!FU36</f>
        <v/>
      </c>
      <c r="FV11" s="37">
        <f>i_Financing!FV36</f>
        <v/>
      </c>
      <c r="FW11" s="37">
        <f>i_Financing!FW36</f>
        <v/>
      </c>
      <c r="FX11" s="37">
        <f>i_Financing!FX36</f>
        <v/>
      </c>
      <c r="FY11" s="37">
        <f>i_Financing!FY36</f>
        <v/>
      </c>
      <c r="FZ11" s="37">
        <f>i_Financing!FZ36</f>
        <v/>
      </c>
      <c r="GA11" s="37">
        <f>i_Financing!GA36</f>
        <v/>
      </c>
    </row>
    <row r="12">
      <c r="A12" s="24" t="inlineStr">
        <is>
          <t>Interest Expense</t>
        </is>
      </c>
      <c r="C12" s="35">
        <f>SUM(D12:GA12)</f>
        <v/>
      </c>
      <c r="D12" s="37">
        <f>i_Financing!D37</f>
        <v/>
      </c>
      <c r="E12" s="37">
        <f>i_Financing!E37</f>
        <v/>
      </c>
      <c r="F12" s="37">
        <f>i_Financing!F37</f>
        <v/>
      </c>
      <c r="G12" s="37">
        <f>i_Financing!G37</f>
        <v/>
      </c>
      <c r="H12" s="37">
        <f>i_Financing!H37</f>
        <v/>
      </c>
      <c r="I12" s="37">
        <f>i_Financing!I37</f>
        <v/>
      </c>
      <c r="J12" s="37">
        <f>i_Financing!J37</f>
        <v/>
      </c>
      <c r="K12" s="37">
        <f>i_Financing!K37</f>
        <v/>
      </c>
      <c r="L12" s="37">
        <f>i_Financing!L37</f>
        <v/>
      </c>
      <c r="M12" s="37">
        <f>i_Financing!M37</f>
        <v/>
      </c>
      <c r="N12" s="37">
        <f>i_Financing!N37</f>
        <v/>
      </c>
      <c r="O12" s="37">
        <f>i_Financing!O37</f>
        <v/>
      </c>
      <c r="P12" s="37">
        <f>i_Financing!P37</f>
        <v/>
      </c>
      <c r="Q12" s="37">
        <f>i_Financing!Q37</f>
        <v/>
      </c>
      <c r="R12" s="37">
        <f>i_Financing!R37</f>
        <v/>
      </c>
      <c r="S12" s="37">
        <f>i_Financing!S37</f>
        <v/>
      </c>
      <c r="T12" s="37">
        <f>i_Financing!T37</f>
        <v/>
      </c>
      <c r="U12" s="37">
        <f>i_Financing!U37</f>
        <v/>
      </c>
      <c r="V12" s="37">
        <f>i_Financing!V37</f>
        <v/>
      </c>
      <c r="W12" s="37">
        <f>i_Financing!W37</f>
        <v/>
      </c>
      <c r="X12" s="37">
        <f>i_Financing!X37</f>
        <v/>
      </c>
      <c r="Y12" s="37">
        <f>i_Financing!Y37</f>
        <v/>
      </c>
      <c r="Z12" s="37">
        <f>i_Financing!Z37</f>
        <v/>
      </c>
      <c r="AA12" s="37">
        <f>i_Financing!AA37</f>
        <v/>
      </c>
      <c r="AB12" s="37">
        <f>i_Financing!AB37</f>
        <v/>
      </c>
      <c r="AC12" s="37">
        <f>i_Financing!AC37</f>
        <v/>
      </c>
      <c r="AD12" s="37">
        <f>i_Financing!AD37</f>
        <v/>
      </c>
      <c r="AE12" s="37">
        <f>i_Financing!AE37</f>
        <v/>
      </c>
      <c r="AF12" s="37">
        <f>i_Financing!AF37</f>
        <v/>
      </c>
      <c r="AG12" s="37">
        <f>i_Financing!AG37</f>
        <v/>
      </c>
      <c r="AH12" s="37">
        <f>i_Financing!AH37</f>
        <v/>
      </c>
      <c r="AI12" s="37">
        <f>i_Financing!AI37</f>
        <v/>
      </c>
      <c r="AJ12" s="37">
        <f>i_Financing!AJ37</f>
        <v/>
      </c>
      <c r="AK12" s="37">
        <f>i_Financing!AK37</f>
        <v/>
      </c>
      <c r="AL12" s="37">
        <f>i_Financing!AL37</f>
        <v/>
      </c>
      <c r="AM12" s="37">
        <f>i_Financing!AM37</f>
        <v/>
      </c>
      <c r="AN12" s="37">
        <f>i_Financing!AN37</f>
        <v/>
      </c>
      <c r="AO12" s="37">
        <f>i_Financing!AO37</f>
        <v/>
      </c>
      <c r="AP12" s="37">
        <f>i_Financing!AP37</f>
        <v/>
      </c>
      <c r="AQ12" s="37">
        <f>i_Financing!AQ37</f>
        <v/>
      </c>
      <c r="AR12" s="37">
        <f>i_Financing!AR37</f>
        <v/>
      </c>
      <c r="AS12" s="37">
        <f>i_Financing!AS37</f>
        <v/>
      </c>
      <c r="AT12" s="37">
        <f>i_Financing!AT37</f>
        <v/>
      </c>
      <c r="AU12" s="37">
        <f>i_Financing!AU37</f>
        <v/>
      </c>
      <c r="AV12" s="37">
        <f>i_Financing!AV37</f>
        <v/>
      </c>
      <c r="AW12" s="37">
        <f>i_Financing!AW37</f>
        <v/>
      </c>
      <c r="AX12" s="37">
        <f>i_Financing!AX37</f>
        <v/>
      </c>
      <c r="AY12" s="37">
        <f>i_Financing!AY37</f>
        <v/>
      </c>
      <c r="AZ12" s="37">
        <f>i_Financing!AZ37</f>
        <v/>
      </c>
      <c r="BA12" s="37">
        <f>i_Financing!BA37</f>
        <v/>
      </c>
      <c r="BB12" s="37">
        <f>i_Financing!BB37</f>
        <v/>
      </c>
      <c r="BC12" s="37">
        <f>i_Financing!BC37</f>
        <v/>
      </c>
      <c r="BD12" s="37">
        <f>i_Financing!BD37</f>
        <v/>
      </c>
      <c r="BE12" s="37">
        <f>i_Financing!BE37</f>
        <v/>
      </c>
      <c r="BF12" s="37">
        <f>i_Financing!BF37</f>
        <v/>
      </c>
      <c r="BG12" s="37">
        <f>i_Financing!BG37</f>
        <v/>
      </c>
      <c r="BH12" s="37">
        <f>i_Financing!BH37</f>
        <v/>
      </c>
      <c r="BI12" s="37">
        <f>i_Financing!BI37</f>
        <v/>
      </c>
      <c r="BJ12" s="37">
        <f>i_Financing!BJ37</f>
        <v/>
      </c>
      <c r="BK12" s="37">
        <f>i_Financing!BK37</f>
        <v/>
      </c>
      <c r="BL12" s="37">
        <f>i_Financing!BL37</f>
        <v/>
      </c>
      <c r="BM12" s="37">
        <f>i_Financing!BM37</f>
        <v/>
      </c>
      <c r="BN12" s="37">
        <f>i_Financing!BN37</f>
        <v/>
      </c>
      <c r="BO12" s="37">
        <f>i_Financing!BO37</f>
        <v/>
      </c>
      <c r="BP12" s="37">
        <f>i_Financing!BP37</f>
        <v/>
      </c>
      <c r="BQ12" s="37">
        <f>i_Financing!BQ37</f>
        <v/>
      </c>
      <c r="BR12" s="37">
        <f>i_Financing!BR37</f>
        <v/>
      </c>
      <c r="BS12" s="37">
        <f>i_Financing!BS37</f>
        <v/>
      </c>
      <c r="BT12" s="37">
        <f>i_Financing!BT37</f>
        <v/>
      </c>
      <c r="BU12" s="37">
        <f>i_Financing!BU37</f>
        <v/>
      </c>
      <c r="BV12" s="37">
        <f>i_Financing!BV37</f>
        <v/>
      </c>
      <c r="BW12" s="37">
        <f>i_Financing!BW37</f>
        <v/>
      </c>
      <c r="BX12" s="37">
        <f>i_Financing!BX37</f>
        <v/>
      </c>
      <c r="BY12" s="37">
        <f>i_Financing!BY37</f>
        <v/>
      </c>
      <c r="BZ12" s="37">
        <f>i_Financing!BZ37</f>
        <v/>
      </c>
      <c r="CA12" s="37">
        <f>i_Financing!CA37</f>
        <v/>
      </c>
      <c r="CB12" s="37">
        <f>i_Financing!CB37</f>
        <v/>
      </c>
      <c r="CC12" s="37">
        <f>i_Financing!CC37</f>
        <v/>
      </c>
      <c r="CD12" s="37">
        <f>i_Financing!CD37</f>
        <v/>
      </c>
      <c r="CE12" s="37">
        <f>i_Financing!CE37</f>
        <v/>
      </c>
      <c r="CF12" s="37">
        <f>i_Financing!CF37</f>
        <v/>
      </c>
      <c r="CG12" s="37">
        <f>i_Financing!CG37</f>
        <v/>
      </c>
      <c r="CH12" s="37">
        <f>i_Financing!CH37</f>
        <v/>
      </c>
      <c r="CI12" s="37">
        <f>i_Financing!CI37</f>
        <v/>
      </c>
      <c r="CJ12" s="37">
        <f>i_Financing!CJ37</f>
        <v/>
      </c>
      <c r="CK12" s="37">
        <f>i_Financing!CK37</f>
        <v/>
      </c>
      <c r="CL12" s="37">
        <f>i_Financing!CL37</f>
        <v/>
      </c>
      <c r="CM12" s="37">
        <f>i_Financing!CM37</f>
        <v/>
      </c>
      <c r="CN12" s="37">
        <f>i_Financing!CN37</f>
        <v/>
      </c>
      <c r="CO12" s="37">
        <f>i_Financing!CO37</f>
        <v/>
      </c>
      <c r="CP12" s="37">
        <f>i_Financing!CP37</f>
        <v/>
      </c>
      <c r="CQ12" s="37">
        <f>i_Financing!CQ37</f>
        <v/>
      </c>
      <c r="CR12" s="37">
        <f>i_Financing!CR37</f>
        <v/>
      </c>
      <c r="CS12" s="37">
        <f>i_Financing!CS37</f>
        <v/>
      </c>
      <c r="CT12" s="37">
        <f>i_Financing!CT37</f>
        <v/>
      </c>
      <c r="CU12" s="37">
        <f>i_Financing!CU37</f>
        <v/>
      </c>
      <c r="CV12" s="37">
        <f>i_Financing!CV37</f>
        <v/>
      </c>
      <c r="CW12" s="37">
        <f>i_Financing!CW37</f>
        <v/>
      </c>
      <c r="CX12" s="37">
        <f>i_Financing!CX37</f>
        <v/>
      </c>
      <c r="CY12" s="37">
        <f>i_Financing!CY37</f>
        <v/>
      </c>
      <c r="CZ12" s="37">
        <f>i_Financing!CZ37</f>
        <v/>
      </c>
      <c r="DA12" s="37">
        <f>i_Financing!DA37</f>
        <v/>
      </c>
      <c r="DB12" s="37">
        <f>i_Financing!DB37</f>
        <v/>
      </c>
      <c r="DC12" s="37">
        <f>i_Financing!DC37</f>
        <v/>
      </c>
      <c r="DD12" s="37">
        <f>i_Financing!DD37</f>
        <v/>
      </c>
      <c r="DE12" s="37">
        <f>i_Financing!DE37</f>
        <v/>
      </c>
      <c r="DF12" s="37">
        <f>i_Financing!DF37</f>
        <v/>
      </c>
      <c r="DG12" s="37">
        <f>i_Financing!DG37</f>
        <v/>
      </c>
      <c r="DH12" s="37">
        <f>i_Financing!DH37</f>
        <v/>
      </c>
      <c r="DI12" s="37">
        <f>i_Financing!DI37</f>
        <v/>
      </c>
      <c r="DJ12" s="37">
        <f>i_Financing!DJ37</f>
        <v/>
      </c>
      <c r="DK12" s="37">
        <f>i_Financing!DK37</f>
        <v/>
      </c>
      <c r="DL12" s="37">
        <f>i_Financing!DL37</f>
        <v/>
      </c>
      <c r="DM12" s="37">
        <f>i_Financing!DM37</f>
        <v/>
      </c>
      <c r="DN12" s="37">
        <f>i_Financing!DN37</f>
        <v/>
      </c>
      <c r="DO12" s="37">
        <f>i_Financing!DO37</f>
        <v/>
      </c>
      <c r="DP12" s="37">
        <f>i_Financing!DP37</f>
        <v/>
      </c>
      <c r="DQ12" s="37">
        <f>i_Financing!DQ37</f>
        <v/>
      </c>
      <c r="DR12" s="37">
        <f>i_Financing!DR37</f>
        <v/>
      </c>
      <c r="DS12" s="37">
        <f>i_Financing!DS37</f>
        <v/>
      </c>
      <c r="DT12" s="37">
        <f>i_Financing!DT37</f>
        <v/>
      </c>
      <c r="DU12" s="37">
        <f>i_Financing!DU37</f>
        <v/>
      </c>
      <c r="DV12" s="37">
        <f>i_Financing!DV37</f>
        <v/>
      </c>
      <c r="DW12" s="37">
        <f>i_Financing!DW37</f>
        <v/>
      </c>
      <c r="DX12" s="37">
        <f>i_Financing!DX37</f>
        <v/>
      </c>
      <c r="DY12" s="37">
        <f>i_Financing!DY37</f>
        <v/>
      </c>
      <c r="DZ12" s="37">
        <f>i_Financing!DZ37</f>
        <v/>
      </c>
      <c r="EA12" s="37">
        <f>i_Financing!EA37</f>
        <v/>
      </c>
      <c r="EB12" s="37">
        <f>i_Financing!EB37</f>
        <v/>
      </c>
      <c r="EC12" s="37">
        <f>i_Financing!EC37</f>
        <v/>
      </c>
      <c r="ED12" s="37">
        <f>i_Financing!ED37</f>
        <v/>
      </c>
      <c r="EE12" s="37">
        <f>i_Financing!EE37</f>
        <v/>
      </c>
      <c r="EF12" s="37">
        <f>i_Financing!EF37</f>
        <v/>
      </c>
      <c r="EG12" s="37">
        <f>i_Financing!EG37</f>
        <v/>
      </c>
      <c r="EH12" s="37">
        <f>i_Financing!EH37</f>
        <v/>
      </c>
      <c r="EI12" s="37">
        <f>i_Financing!EI37</f>
        <v/>
      </c>
      <c r="EJ12" s="37">
        <f>i_Financing!EJ37</f>
        <v/>
      </c>
      <c r="EK12" s="37">
        <f>i_Financing!EK37</f>
        <v/>
      </c>
      <c r="EL12" s="37">
        <f>i_Financing!EL37</f>
        <v/>
      </c>
      <c r="EM12" s="37">
        <f>i_Financing!EM37</f>
        <v/>
      </c>
      <c r="EN12" s="37">
        <f>i_Financing!EN37</f>
        <v/>
      </c>
      <c r="EO12" s="37">
        <f>i_Financing!EO37</f>
        <v/>
      </c>
      <c r="EP12" s="37">
        <f>i_Financing!EP37</f>
        <v/>
      </c>
      <c r="EQ12" s="37">
        <f>i_Financing!EQ37</f>
        <v/>
      </c>
      <c r="ER12" s="37">
        <f>i_Financing!ER37</f>
        <v/>
      </c>
      <c r="ES12" s="37">
        <f>i_Financing!ES37</f>
        <v/>
      </c>
      <c r="ET12" s="37">
        <f>i_Financing!ET37</f>
        <v/>
      </c>
      <c r="EU12" s="37">
        <f>i_Financing!EU37</f>
        <v/>
      </c>
      <c r="EV12" s="37">
        <f>i_Financing!EV37</f>
        <v/>
      </c>
      <c r="EW12" s="37">
        <f>i_Financing!EW37</f>
        <v/>
      </c>
      <c r="EX12" s="37">
        <f>i_Financing!EX37</f>
        <v/>
      </c>
      <c r="EY12" s="37">
        <f>i_Financing!EY37</f>
        <v/>
      </c>
      <c r="EZ12" s="37">
        <f>i_Financing!EZ37</f>
        <v/>
      </c>
      <c r="FA12" s="37">
        <f>i_Financing!FA37</f>
        <v/>
      </c>
      <c r="FB12" s="37">
        <f>i_Financing!FB37</f>
        <v/>
      </c>
      <c r="FC12" s="37">
        <f>i_Financing!FC37</f>
        <v/>
      </c>
      <c r="FD12" s="37">
        <f>i_Financing!FD37</f>
        <v/>
      </c>
      <c r="FE12" s="37">
        <f>i_Financing!FE37</f>
        <v/>
      </c>
      <c r="FF12" s="37">
        <f>i_Financing!FF37</f>
        <v/>
      </c>
      <c r="FG12" s="37">
        <f>i_Financing!FG37</f>
        <v/>
      </c>
      <c r="FH12" s="37">
        <f>i_Financing!FH37</f>
        <v/>
      </c>
      <c r="FI12" s="37">
        <f>i_Financing!FI37</f>
        <v/>
      </c>
      <c r="FJ12" s="37">
        <f>i_Financing!FJ37</f>
        <v/>
      </c>
      <c r="FK12" s="37">
        <f>i_Financing!FK37</f>
        <v/>
      </c>
      <c r="FL12" s="37">
        <f>i_Financing!FL37</f>
        <v/>
      </c>
      <c r="FM12" s="37">
        <f>i_Financing!FM37</f>
        <v/>
      </c>
      <c r="FN12" s="37">
        <f>i_Financing!FN37</f>
        <v/>
      </c>
      <c r="FO12" s="37">
        <f>i_Financing!FO37</f>
        <v/>
      </c>
      <c r="FP12" s="37">
        <f>i_Financing!FP37</f>
        <v/>
      </c>
      <c r="FQ12" s="37">
        <f>i_Financing!FQ37</f>
        <v/>
      </c>
      <c r="FR12" s="37">
        <f>i_Financing!FR37</f>
        <v/>
      </c>
      <c r="FS12" s="37">
        <f>i_Financing!FS37</f>
        <v/>
      </c>
      <c r="FT12" s="37">
        <f>i_Financing!FT37</f>
        <v/>
      </c>
      <c r="FU12" s="37">
        <f>i_Financing!FU37</f>
        <v/>
      </c>
      <c r="FV12" s="37">
        <f>i_Financing!FV37</f>
        <v/>
      </c>
      <c r="FW12" s="37">
        <f>i_Financing!FW37</f>
        <v/>
      </c>
      <c r="FX12" s="37">
        <f>i_Financing!FX37</f>
        <v/>
      </c>
      <c r="FY12" s="37">
        <f>i_Financing!FY37</f>
        <v/>
      </c>
      <c r="FZ12" s="37">
        <f>i_Financing!FZ37</f>
        <v/>
      </c>
      <c r="GA12" s="37">
        <f>i_Financing!GA37</f>
        <v/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tabColor rgb="00FF8C00"/>
    <outlinePr summaryBelow="1" summaryRight="1"/>
    <pageSetUpPr/>
  </sheetPr>
  <dimension ref="A1:GA9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DEPRECIATION SCHEDULE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Year</t>
        </is>
      </c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Phase</t>
        </is>
      </c>
      <c r="D6" s="25" t="inlineStr">
        <is>
          <t>Pre-Dev</t>
        </is>
      </c>
      <c r="E6" s="25" t="inlineStr">
        <is>
          <t>Pre-Dev</t>
        </is>
      </c>
      <c r="F6" s="25" t="inlineStr">
        <is>
          <t>Pre-Dev</t>
        </is>
      </c>
      <c r="G6" s="25" t="inlineStr">
        <is>
          <t>Pre-Dev</t>
        </is>
      </c>
      <c r="H6" s="25" t="inlineStr">
        <is>
          <t>Pre-Dev</t>
        </is>
      </c>
      <c r="I6" s="25" t="inlineStr">
        <is>
          <t>Pre-Dev</t>
        </is>
      </c>
      <c r="J6" s="25" t="inlineStr">
        <is>
          <t>Pre-Dev</t>
        </is>
      </c>
      <c r="K6" s="25" t="inlineStr">
        <is>
          <t>Pre-Dev</t>
        </is>
      </c>
      <c r="L6" s="25" t="inlineStr">
        <is>
          <t>Pre-Dev</t>
        </is>
      </c>
      <c r="M6" s="25" t="inlineStr">
        <is>
          <t>Pre-Dev</t>
        </is>
      </c>
      <c r="N6" s="25" t="inlineStr">
        <is>
          <t>Pre-Dev</t>
        </is>
      </c>
      <c r="O6" s="25" t="inlineStr">
        <is>
          <t>Pre-Dev</t>
        </is>
      </c>
      <c r="P6" s="25" t="inlineStr">
        <is>
          <t>Development</t>
        </is>
      </c>
      <c r="Q6" s="25" t="inlineStr">
        <is>
          <t>Development</t>
        </is>
      </c>
      <c r="R6" s="25" t="inlineStr">
        <is>
          <t>Development</t>
        </is>
      </c>
      <c r="S6" s="25" t="inlineStr">
        <is>
          <t>Development</t>
        </is>
      </c>
      <c r="T6" s="25" t="inlineStr">
        <is>
          <t>Development</t>
        </is>
      </c>
      <c r="U6" s="25" t="inlineStr">
        <is>
          <t>Development</t>
        </is>
      </c>
      <c r="V6" s="25" t="inlineStr">
        <is>
          <t>Development</t>
        </is>
      </c>
      <c r="W6" s="25" t="inlineStr">
        <is>
          <t>Development</t>
        </is>
      </c>
      <c r="X6" s="25" t="inlineStr">
        <is>
          <t>Development</t>
        </is>
      </c>
      <c r="Y6" s="25" t="inlineStr">
        <is>
          <t>Development</t>
        </is>
      </c>
      <c r="Z6" s="25" t="inlineStr">
        <is>
          <t>Development</t>
        </is>
      </c>
      <c r="AA6" s="25" t="inlineStr">
        <is>
          <t>Development</t>
        </is>
      </c>
      <c r="AB6" s="25" t="inlineStr">
        <is>
          <t>Development</t>
        </is>
      </c>
      <c r="AC6" s="25" t="inlineStr">
        <is>
          <t>Development</t>
        </is>
      </c>
      <c r="AD6" s="25" t="inlineStr">
        <is>
          <t>Development</t>
        </is>
      </c>
      <c r="AE6" s="25" t="inlineStr">
        <is>
          <t>Development</t>
        </is>
      </c>
      <c r="AF6" s="25" t="inlineStr">
        <is>
          <t>Development</t>
        </is>
      </c>
      <c r="AG6" s="25" t="inlineStr">
        <is>
          <t>Development</t>
        </is>
      </c>
      <c r="AH6" s="25" t="inlineStr">
        <is>
          <t>Development</t>
        </is>
      </c>
      <c r="AI6" s="25" t="inlineStr">
        <is>
          <t>Development</t>
        </is>
      </c>
      <c r="AJ6" s="25" t="inlineStr">
        <is>
          <t>Development</t>
        </is>
      </c>
      <c r="AK6" s="25" t="inlineStr">
        <is>
          <t>Development</t>
        </is>
      </c>
      <c r="AL6" s="25" t="inlineStr">
        <is>
          <t>Development</t>
        </is>
      </c>
      <c r="AM6" s="25" t="inlineStr">
        <is>
          <t>Development</t>
        </is>
      </c>
      <c r="AN6" s="25" t="inlineStr">
        <is>
          <t>Development</t>
        </is>
      </c>
      <c r="AO6" s="25" t="inlineStr">
        <is>
          <t>Development</t>
        </is>
      </c>
      <c r="AP6" s="25" t="inlineStr">
        <is>
          <t>Development</t>
        </is>
      </c>
      <c r="AQ6" s="25" t="inlineStr">
        <is>
          <t>Development</t>
        </is>
      </c>
      <c r="AR6" s="25" t="inlineStr">
        <is>
          <t>Development</t>
        </is>
      </c>
      <c r="AS6" s="25" t="inlineStr">
        <is>
          <t>Development</t>
        </is>
      </c>
      <c r="AT6" s="25" t="inlineStr">
        <is>
          <t>Ramp-Up</t>
        </is>
      </c>
      <c r="AU6" s="25" t="inlineStr">
        <is>
          <t>Ramp-Up</t>
        </is>
      </c>
      <c r="AV6" s="25" t="inlineStr">
        <is>
          <t>Ramp-Up</t>
        </is>
      </c>
      <c r="AW6" s="25" t="inlineStr">
        <is>
          <t>Ramp-Up</t>
        </is>
      </c>
      <c r="AX6" s="25" t="inlineStr">
        <is>
          <t>Ramp-Up</t>
        </is>
      </c>
      <c r="AY6" s="25" t="inlineStr">
        <is>
          <t>Ramp-Up</t>
        </is>
      </c>
      <c r="AZ6" s="25" t="inlineStr">
        <is>
          <t>Ramp-Up</t>
        </is>
      </c>
      <c r="BA6" s="25" t="inlineStr">
        <is>
          <t>Ramp-Up</t>
        </is>
      </c>
      <c r="BB6" s="25" t="inlineStr">
        <is>
          <t>Ramp-Up</t>
        </is>
      </c>
      <c r="BC6" s="25" t="inlineStr">
        <is>
          <t>Ramp-Up</t>
        </is>
      </c>
      <c r="BD6" s="25" t="inlineStr">
        <is>
          <t>Ramp-Up</t>
        </is>
      </c>
      <c r="BE6" s="25" t="inlineStr">
        <is>
          <t>Ramp-Up</t>
        </is>
      </c>
      <c r="BF6" s="25" t="inlineStr">
        <is>
          <t>Steady State</t>
        </is>
      </c>
      <c r="BG6" s="25" t="inlineStr">
        <is>
          <t>Steady State</t>
        </is>
      </c>
      <c r="BH6" s="25" t="inlineStr">
        <is>
          <t>Steady State</t>
        </is>
      </c>
      <c r="BI6" s="25" t="inlineStr">
        <is>
          <t>Steady State</t>
        </is>
      </c>
      <c r="BJ6" s="25" t="inlineStr">
        <is>
          <t>Steady State</t>
        </is>
      </c>
      <c r="BK6" s="25" t="inlineStr">
        <is>
          <t>Steady State</t>
        </is>
      </c>
      <c r="BL6" s="25" t="inlineStr">
        <is>
          <t>Steady State</t>
        </is>
      </c>
      <c r="BM6" s="25" t="inlineStr">
        <is>
          <t>Steady State</t>
        </is>
      </c>
      <c r="BN6" s="25" t="inlineStr">
        <is>
          <t>Steady State</t>
        </is>
      </c>
      <c r="BO6" s="25" t="inlineStr">
        <is>
          <t>Steady State</t>
        </is>
      </c>
      <c r="BP6" s="25" t="inlineStr">
        <is>
          <t>Steady State</t>
        </is>
      </c>
      <c r="BQ6" s="25" t="inlineStr">
        <is>
          <t>Steady State</t>
        </is>
      </c>
      <c r="BR6" s="25" t="inlineStr">
        <is>
          <t>Steady State</t>
        </is>
      </c>
      <c r="BS6" s="25" t="inlineStr">
        <is>
          <t>Steady State</t>
        </is>
      </c>
      <c r="BT6" s="25" t="inlineStr">
        <is>
          <t>Steady State</t>
        </is>
      </c>
      <c r="BU6" s="25" t="inlineStr">
        <is>
          <t>Steady State</t>
        </is>
      </c>
      <c r="BV6" s="25" t="inlineStr">
        <is>
          <t>Steady State</t>
        </is>
      </c>
      <c r="BW6" s="25" t="inlineStr">
        <is>
          <t>Steady State</t>
        </is>
      </c>
      <c r="BX6" s="25" t="inlineStr">
        <is>
          <t>Steady State</t>
        </is>
      </c>
      <c r="BY6" s="25" t="inlineStr">
        <is>
          <t>Steady State</t>
        </is>
      </c>
      <c r="BZ6" s="25" t="inlineStr">
        <is>
          <t>Steady State</t>
        </is>
      </c>
      <c r="CA6" s="25" t="inlineStr">
        <is>
          <t>Steady State</t>
        </is>
      </c>
      <c r="CB6" s="25" t="inlineStr">
        <is>
          <t>Steady State</t>
        </is>
      </c>
      <c r="CC6" s="25" t="inlineStr">
        <is>
          <t>Steady State</t>
        </is>
      </c>
      <c r="CD6" s="25" t="inlineStr">
        <is>
          <t>Steady State</t>
        </is>
      </c>
      <c r="CE6" s="25" t="inlineStr">
        <is>
          <t>Steady State</t>
        </is>
      </c>
      <c r="CF6" s="25" t="inlineStr">
        <is>
          <t>Steady State</t>
        </is>
      </c>
      <c r="CG6" s="25" t="inlineStr">
        <is>
          <t>Steady State</t>
        </is>
      </c>
      <c r="CH6" s="25" t="inlineStr">
        <is>
          <t>Steady State</t>
        </is>
      </c>
      <c r="CI6" s="25" t="inlineStr">
        <is>
          <t>Steady State</t>
        </is>
      </c>
      <c r="CJ6" s="25" t="inlineStr">
        <is>
          <t>Steady State</t>
        </is>
      </c>
      <c r="CK6" s="25" t="inlineStr">
        <is>
          <t>Steady State</t>
        </is>
      </c>
      <c r="CL6" s="25" t="inlineStr">
        <is>
          <t>Steady State</t>
        </is>
      </c>
      <c r="CM6" s="25" t="inlineStr">
        <is>
          <t>Steady State</t>
        </is>
      </c>
      <c r="CN6" s="25" t="inlineStr">
        <is>
          <t>Steady State</t>
        </is>
      </c>
      <c r="CO6" s="25" t="inlineStr">
        <is>
          <t>Steady State</t>
        </is>
      </c>
      <c r="CP6" s="25" t="inlineStr">
        <is>
          <t>Steady State</t>
        </is>
      </c>
      <c r="CQ6" s="25" t="inlineStr">
        <is>
          <t>Steady State</t>
        </is>
      </c>
      <c r="CR6" s="25" t="inlineStr">
        <is>
          <t>Steady State</t>
        </is>
      </c>
      <c r="CS6" s="25" t="inlineStr">
        <is>
          <t>Steady State</t>
        </is>
      </c>
      <c r="CT6" s="25" t="inlineStr">
        <is>
          <t>Steady State</t>
        </is>
      </c>
      <c r="CU6" s="25" t="inlineStr">
        <is>
          <t>Steady State</t>
        </is>
      </c>
      <c r="CV6" s="25" t="inlineStr">
        <is>
          <t>Steady State</t>
        </is>
      </c>
      <c r="CW6" s="25" t="inlineStr">
        <is>
          <t>Steady State</t>
        </is>
      </c>
      <c r="CX6" s="25" t="inlineStr">
        <is>
          <t>Steady State</t>
        </is>
      </c>
      <c r="CY6" s="25" t="inlineStr">
        <is>
          <t>Steady State</t>
        </is>
      </c>
      <c r="CZ6" s="25" t="inlineStr">
        <is>
          <t>Steady State</t>
        </is>
      </c>
      <c r="DA6" s="25" t="inlineStr">
        <is>
          <t>Steady State</t>
        </is>
      </c>
      <c r="DB6" s="25" t="inlineStr">
        <is>
          <t>Steady State</t>
        </is>
      </c>
      <c r="DC6" s="25" t="inlineStr">
        <is>
          <t>Steady State</t>
        </is>
      </c>
      <c r="DD6" s="25" t="inlineStr">
        <is>
          <t>Steady State</t>
        </is>
      </c>
      <c r="DE6" s="25" t="inlineStr">
        <is>
          <t>Steady State</t>
        </is>
      </c>
      <c r="DF6" s="25" t="inlineStr">
        <is>
          <t>Steady State</t>
        </is>
      </c>
      <c r="DG6" s="25" t="inlineStr">
        <is>
          <t>Steady State</t>
        </is>
      </c>
      <c r="DH6" s="25" t="inlineStr">
        <is>
          <t>Steady State</t>
        </is>
      </c>
      <c r="DI6" s="25" t="inlineStr">
        <is>
          <t>Steady State</t>
        </is>
      </c>
      <c r="DJ6" s="25" t="inlineStr">
        <is>
          <t>Steady State</t>
        </is>
      </c>
      <c r="DK6" s="25" t="inlineStr">
        <is>
          <t>Steady State</t>
        </is>
      </c>
      <c r="DL6" s="25" t="inlineStr">
        <is>
          <t>Steady State</t>
        </is>
      </c>
      <c r="DM6" s="25" t="inlineStr">
        <is>
          <t>Steady State</t>
        </is>
      </c>
      <c r="DN6" s="25" t="inlineStr">
        <is>
          <t>Steady State</t>
        </is>
      </c>
      <c r="DO6" s="25" t="inlineStr">
        <is>
          <t>Steady State</t>
        </is>
      </c>
      <c r="DP6" s="25" t="inlineStr">
        <is>
          <t>Steady State</t>
        </is>
      </c>
      <c r="DQ6" s="25" t="inlineStr">
        <is>
          <t>Steady State</t>
        </is>
      </c>
      <c r="DR6" s="25" t="inlineStr">
        <is>
          <t>Steady State</t>
        </is>
      </c>
      <c r="DS6" s="25" t="inlineStr">
        <is>
          <t>Steady State</t>
        </is>
      </c>
      <c r="DT6" s="25" t="inlineStr">
        <is>
          <t>Steady State</t>
        </is>
      </c>
      <c r="DU6" s="25" t="inlineStr">
        <is>
          <t>Steady State</t>
        </is>
      </c>
      <c r="DV6" s="25" t="inlineStr">
        <is>
          <t>Steady State</t>
        </is>
      </c>
      <c r="DW6" s="25" t="inlineStr">
        <is>
          <t>Steady State</t>
        </is>
      </c>
      <c r="DX6" s="25" t="inlineStr">
        <is>
          <t>Steady State</t>
        </is>
      </c>
      <c r="DY6" s="25" t="inlineStr">
        <is>
          <t>Steady State</t>
        </is>
      </c>
      <c r="DZ6" s="25" t="inlineStr">
        <is>
          <t>Steady State</t>
        </is>
      </c>
      <c r="EA6" s="25" t="inlineStr">
        <is>
          <t>Steady State</t>
        </is>
      </c>
      <c r="EB6" s="25" t="inlineStr">
        <is>
          <t>Steady State</t>
        </is>
      </c>
      <c r="EC6" s="25" t="inlineStr">
        <is>
          <t>Steady State</t>
        </is>
      </c>
      <c r="ED6" s="25" t="inlineStr">
        <is>
          <t>Steady State</t>
        </is>
      </c>
      <c r="EE6" s="25" t="inlineStr">
        <is>
          <t>Steady State</t>
        </is>
      </c>
      <c r="EF6" s="25" t="inlineStr">
        <is>
          <t>Steady State</t>
        </is>
      </c>
      <c r="EG6" s="25" t="inlineStr">
        <is>
          <t>Steady State</t>
        </is>
      </c>
      <c r="EH6" s="25" t="inlineStr">
        <is>
          <t>Steady State</t>
        </is>
      </c>
      <c r="EI6" s="25" t="inlineStr">
        <is>
          <t>Steady State</t>
        </is>
      </c>
      <c r="EJ6" s="25" t="inlineStr">
        <is>
          <t>Steady State</t>
        </is>
      </c>
      <c r="EK6" s="25" t="inlineStr">
        <is>
          <t>Steady State</t>
        </is>
      </c>
      <c r="EL6" s="25" t="inlineStr">
        <is>
          <t>Steady State</t>
        </is>
      </c>
      <c r="EM6" s="25" t="inlineStr">
        <is>
          <t>Steady State</t>
        </is>
      </c>
      <c r="EN6" s="25" t="inlineStr">
        <is>
          <t>Steady State</t>
        </is>
      </c>
      <c r="EO6" s="25" t="inlineStr">
        <is>
          <t>Steady State</t>
        </is>
      </c>
      <c r="EP6" s="25" t="inlineStr">
        <is>
          <t>Steady State</t>
        </is>
      </c>
      <c r="EQ6" s="25" t="inlineStr">
        <is>
          <t>Steady State</t>
        </is>
      </c>
      <c r="ER6" s="25" t="inlineStr">
        <is>
          <t>Steady State</t>
        </is>
      </c>
      <c r="ES6" s="25" t="inlineStr">
        <is>
          <t>Steady State</t>
        </is>
      </c>
      <c r="ET6" s="25" t="inlineStr">
        <is>
          <t>Steady State</t>
        </is>
      </c>
      <c r="EU6" s="25" t="inlineStr">
        <is>
          <t>Steady State</t>
        </is>
      </c>
      <c r="EV6" s="25" t="inlineStr">
        <is>
          <t>Steady State</t>
        </is>
      </c>
      <c r="EW6" s="25" t="inlineStr">
        <is>
          <t>Steady State</t>
        </is>
      </c>
      <c r="EX6" s="25" t="inlineStr">
        <is>
          <t>Steady State</t>
        </is>
      </c>
      <c r="EY6" s="25" t="inlineStr">
        <is>
          <t>Steady State</t>
        </is>
      </c>
      <c r="EZ6" s="25" t="inlineStr">
        <is>
          <t>Steady State</t>
        </is>
      </c>
      <c r="FA6" s="25" t="inlineStr">
        <is>
          <t>Steady State</t>
        </is>
      </c>
      <c r="FB6" s="25" t="inlineStr">
        <is>
          <t>Steady State</t>
        </is>
      </c>
      <c r="FC6" s="25" t="inlineStr">
        <is>
          <t>Steady State</t>
        </is>
      </c>
      <c r="FD6" s="25" t="inlineStr">
        <is>
          <t>Steady State</t>
        </is>
      </c>
      <c r="FE6" s="25" t="inlineStr">
        <is>
          <t>Steady State</t>
        </is>
      </c>
      <c r="FF6" s="25" t="inlineStr">
        <is>
          <t>Steady State</t>
        </is>
      </c>
      <c r="FG6" s="25" t="inlineStr">
        <is>
          <t>Steady State</t>
        </is>
      </c>
      <c r="FH6" s="25" t="inlineStr">
        <is>
          <t>Steady State</t>
        </is>
      </c>
      <c r="FI6" s="25" t="inlineStr">
        <is>
          <t>Steady State</t>
        </is>
      </c>
      <c r="FJ6" s="25" t="inlineStr">
        <is>
          <t>Decline</t>
        </is>
      </c>
      <c r="FK6" s="25" t="inlineStr">
        <is>
          <t>Decline</t>
        </is>
      </c>
      <c r="FL6" s="25" t="inlineStr">
        <is>
          <t>Decline</t>
        </is>
      </c>
      <c r="FM6" s="25" t="inlineStr">
        <is>
          <t>Decline</t>
        </is>
      </c>
      <c r="FN6" s="25" t="inlineStr">
        <is>
          <t>Decline</t>
        </is>
      </c>
      <c r="FO6" s="25" t="inlineStr">
        <is>
          <t>Decline</t>
        </is>
      </c>
      <c r="FP6" s="25" t="inlineStr">
        <is>
          <t>Closure</t>
        </is>
      </c>
      <c r="FQ6" s="25" t="inlineStr">
        <is>
          <t>Closure</t>
        </is>
      </c>
      <c r="FR6" s="25" t="inlineStr">
        <is>
          <t>Closure</t>
        </is>
      </c>
      <c r="FS6" s="25" t="inlineStr">
        <is>
          <t>Closure</t>
        </is>
      </c>
      <c r="FT6" s="25" t="inlineStr">
        <is>
          <t>Closure</t>
        </is>
      </c>
      <c r="FU6" s="25" t="inlineStr">
        <is>
          <t>Closure</t>
        </is>
      </c>
      <c r="FV6" s="25" t="inlineStr">
        <is>
          <t>Closure</t>
        </is>
      </c>
      <c r="FW6" s="25" t="inlineStr">
        <is>
          <t>Closure</t>
        </is>
      </c>
      <c r="FX6" s="25" t="inlineStr">
        <is>
          <t>Closure</t>
        </is>
      </c>
      <c r="FY6" s="25" t="inlineStr">
        <is>
          <t>Closure</t>
        </is>
      </c>
      <c r="FZ6" s="25" t="inlineStr">
        <is>
          <t>Closure</t>
        </is>
      </c>
      <c r="GA6" s="25" t="inlineStr">
        <is>
          <t>Closure</t>
        </is>
      </c>
    </row>
    <row r="8">
      <c r="A8" s="34" t="inlineStr">
        <is>
          <t>Depreciation Summary</t>
        </is>
      </c>
      <c r="B8" s="34" t="n"/>
      <c r="C8" s="34" t="n"/>
      <c r="D8" s="34" t="n"/>
      <c r="E8" s="34" t="n"/>
      <c r="F8" s="34" t="n"/>
      <c r="G8" s="34" t="n"/>
      <c r="H8" s="34" t="n"/>
      <c r="I8" s="34" t="n"/>
      <c r="J8" s="34" t="n"/>
      <c r="K8" s="34" t="n"/>
      <c r="L8" s="34" t="n"/>
      <c r="M8" s="34" t="n"/>
      <c r="N8" s="34" t="n"/>
      <c r="O8" s="34" t="n"/>
      <c r="P8" s="34" t="n"/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  <c r="AK8" s="34" t="n"/>
      <c r="AL8" s="34" t="n"/>
      <c r="AM8" s="34" t="n"/>
      <c r="AN8" s="34" t="n"/>
      <c r="AO8" s="34" t="n"/>
      <c r="AP8" s="34" t="n"/>
      <c r="AQ8" s="34" t="n"/>
      <c r="AR8" s="34" t="n"/>
      <c r="AS8" s="34" t="n"/>
      <c r="AT8" s="34" t="n"/>
      <c r="AU8" s="34" t="n"/>
      <c r="AV8" s="34" t="n"/>
      <c r="AW8" s="34" t="n"/>
      <c r="AX8" s="34" t="n"/>
      <c r="AY8" s="34" t="n"/>
      <c r="AZ8" s="34" t="n"/>
      <c r="BA8" s="34" t="n"/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n"/>
      <c r="BL8" s="34" t="n"/>
      <c r="BM8" s="34" t="n"/>
      <c r="BN8" s="34" t="n"/>
      <c r="BO8" s="34" t="n"/>
      <c r="BP8" s="34" t="n"/>
      <c r="BQ8" s="34" t="n"/>
      <c r="BR8" s="34" t="n"/>
      <c r="BS8" s="34" t="n"/>
      <c r="BT8" s="34" t="n"/>
      <c r="BU8" s="34" t="n"/>
      <c r="BV8" s="34" t="n"/>
      <c r="BW8" s="34" t="n"/>
      <c r="BX8" s="34" t="n"/>
      <c r="BY8" s="34" t="n"/>
      <c r="BZ8" s="34" t="n"/>
      <c r="CA8" s="34" t="n"/>
      <c r="CB8" s="34" t="n"/>
      <c r="CC8" s="34" t="n"/>
      <c r="CD8" s="34" t="n"/>
      <c r="CE8" s="34" t="n"/>
      <c r="CF8" s="34" t="n"/>
      <c r="CG8" s="34" t="n"/>
      <c r="CH8" s="34" t="n"/>
      <c r="CI8" s="34" t="n"/>
      <c r="CJ8" s="34" t="n"/>
      <c r="CK8" s="34" t="n"/>
      <c r="CL8" s="34" t="n"/>
      <c r="CM8" s="34" t="n"/>
      <c r="CN8" s="34" t="n"/>
      <c r="CO8" s="34" t="n"/>
      <c r="CP8" s="34" t="n"/>
      <c r="CQ8" s="34" t="n"/>
      <c r="CR8" s="34" t="n"/>
      <c r="CS8" s="34" t="n"/>
      <c r="CT8" s="34" t="n"/>
      <c r="CU8" s="34" t="n"/>
      <c r="CV8" s="34" t="n"/>
      <c r="CW8" s="34" t="n"/>
      <c r="CX8" s="34" t="n"/>
      <c r="CY8" s="34" t="n"/>
      <c r="CZ8" s="34" t="n"/>
      <c r="DA8" s="34" t="n"/>
      <c r="DB8" s="34" t="n"/>
      <c r="DC8" s="34" t="n"/>
      <c r="DD8" s="34" t="n"/>
      <c r="DE8" s="34" t="n"/>
      <c r="DF8" s="34" t="n"/>
      <c r="DG8" s="34" t="n"/>
      <c r="DH8" s="34" t="n"/>
      <c r="DI8" s="34" t="n"/>
      <c r="DJ8" s="34" t="n"/>
      <c r="DK8" s="34" t="n"/>
      <c r="DL8" s="34" t="n"/>
      <c r="DM8" s="34" t="n"/>
      <c r="DN8" s="34" t="n"/>
      <c r="DO8" s="34" t="n"/>
      <c r="DP8" s="34" t="n"/>
      <c r="DQ8" s="34" t="n"/>
      <c r="DR8" s="34" t="n"/>
      <c r="DS8" s="34" t="n"/>
      <c r="DT8" s="34" t="n"/>
      <c r="DU8" s="34" t="n"/>
      <c r="DV8" s="34" t="n"/>
      <c r="DW8" s="34" t="n"/>
      <c r="DX8" s="34" t="n"/>
      <c r="DY8" s="34" t="n"/>
      <c r="DZ8" s="34" t="n"/>
      <c r="EA8" s="34" t="n"/>
      <c r="EB8" s="34" t="n"/>
      <c r="EC8" s="34" t="n"/>
      <c r="ED8" s="34" t="n"/>
      <c r="EE8" s="34" t="n"/>
      <c r="EF8" s="34" t="n"/>
      <c r="EG8" s="34" t="n"/>
      <c r="EH8" s="34" t="n"/>
      <c r="EI8" s="34" t="n"/>
      <c r="EJ8" s="34" t="n"/>
      <c r="EK8" s="34" t="n"/>
      <c r="EL8" s="34" t="n"/>
      <c r="EM8" s="34" t="n"/>
      <c r="EN8" s="34" t="n"/>
      <c r="EO8" s="34" t="n"/>
      <c r="EP8" s="34" t="n"/>
      <c r="EQ8" s="34" t="n"/>
      <c r="ER8" s="34" t="n"/>
      <c r="ES8" s="34" t="n"/>
      <c r="ET8" s="34" t="n"/>
      <c r="EU8" s="34" t="n"/>
      <c r="EV8" s="34" t="n"/>
      <c r="EW8" s="34" t="n"/>
      <c r="EX8" s="34" t="n"/>
      <c r="EY8" s="34" t="n"/>
      <c r="EZ8" s="34" t="n"/>
      <c r="FA8" s="34" t="n"/>
      <c r="FB8" s="34" t="n"/>
      <c r="FC8" s="34" t="n"/>
      <c r="FD8" s="34" t="n"/>
      <c r="FE8" s="34" t="n"/>
      <c r="FF8" s="34" t="n"/>
      <c r="FG8" s="34" t="n"/>
      <c r="FH8" s="34" t="n"/>
      <c r="FI8" s="34" t="n"/>
      <c r="FJ8" s="34" t="n"/>
      <c r="FK8" s="34" t="n"/>
      <c r="FL8" s="34" t="n"/>
      <c r="FM8" s="34" t="n"/>
      <c r="FN8" s="34" t="n"/>
      <c r="FO8" s="34" t="n"/>
      <c r="FP8" s="34" t="n"/>
      <c r="FQ8" s="34" t="n"/>
      <c r="FR8" s="34" t="n"/>
      <c r="FS8" s="34" t="n"/>
      <c r="FT8" s="34" t="n"/>
      <c r="FU8" s="34" t="n"/>
      <c r="FV8" s="34" t="n"/>
      <c r="FW8" s="34" t="n"/>
      <c r="FX8" s="34" t="n"/>
      <c r="FY8" s="34" t="n"/>
      <c r="FZ8" s="34" t="n"/>
      <c r="GA8" s="34" t="n"/>
    </row>
    <row r="9">
      <c r="A9" s="24" t="inlineStr">
        <is>
          <t>Total Depreciation</t>
        </is>
      </c>
      <c r="C9" s="35">
        <f>SUM(D9:GA9)</f>
        <v/>
      </c>
      <c r="D9" s="37">
        <f>o_IncomeStmt!D25</f>
        <v/>
      </c>
      <c r="E9" s="37">
        <f>o_IncomeStmt!E25</f>
        <v/>
      </c>
      <c r="F9" s="37">
        <f>o_IncomeStmt!F25</f>
        <v/>
      </c>
      <c r="G9" s="37">
        <f>o_IncomeStmt!G25</f>
        <v/>
      </c>
      <c r="H9" s="37">
        <f>o_IncomeStmt!H25</f>
        <v/>
      </c>
      <c r="I9" s="37">
        <f>o_IncomeStmt!I25</f>
        <v/>
      </c>
      <c r="J9" s="37">
        <f>o_IncomeStmt!J25</f>
        <v/>
      </c>
      <c r="K9" s="37">
        <f>o_IncomeStmt!K25</f>
        <v/>
      </c>
      <c r="L9" s="37">
        <f>o_IncomeStmt!L25</f>
        <v/>
      </c>
      <c r="M9" s="37">
        <f>o_IncomeStmt!M25</f>
        <v/>
      </c>
      <c r="N9" s="37">
        <f>o_IncomeStmt!N25</f>
        <v/>
      </c>
      <c r="O9" s="37">
        <f>o_IncomeStmt!O25</f>
        <v/>
      </c>
      <c r="P9" s="37">
        <f>o_IncomeStmt!P25</f>
        <v/>
      </c>
      <c r="Q9" s="37">
        <f>o_IncomeStmt!Q25</f>
        <v/>
      </c>
      <c r="R9" s="37">
        <f>o_IncomeStmt!R25</f>
        <v/>
      </c>
      <c r="S9" s="37">
        <f>o_IncomeStmt!S25</f>
        <v/>
      </c>
      <c r="T9" s="37">
        <f>o_IncomeStmt!T25</f>
        <v/>
      </c>
      <c r="U9" s="37">
        <f>o_IncomeStmt!U25</f>
        <v/>
      </c>
      <c r="V9" s="37">
        <f>o_IncomeStmt!V25</f>
        <v/>
      </c>
      <c r="W9" s="37">
        <f>o_IncomeStmt!W25</f>
        <v/>
      </c>
      <c r="X9" s="37">
        <f>o_IncomeStmt!X25</f>
        <v/>
      </c>
      <c r="Y9" s="37">
        <f>o_IncomeStmt!Y25</f>
        <v/>
      </c>
      <c r="Z9" s="37">
        <f>o_IncomeStmt!Z25</f>
        <v/>
      </c>
      <c r="AA9" s="37">
        <f>o_IncomeStmt!AA25</f>
        <v/>
      </c>
      <c r="AB9" s="37">
        <f>o_IncomeStmt!AB25</f>
        <v/>
      </c>
      <c r="AC9" s="37">
        <f>o_IncomeStmt!AC25</f>
        <v/>
      </c>
      <c r="AD9" s="37">
        <f>o_IncomeStmt!AD25</f>
        <v/>
      </c>
      <c r="AE9" s="37">
        <f>o_IncomeStmt!AE25</f>
        <v/>
      </c>
      <c r="AF9" s="37">
        <f>o_IncomeStmt!AF25</f>
        <v/>
      </c>
      <c r="AG9" s="37">
        <f>o_IncomeStmt!AG25</f>
        <v/>
      </c>
      <c r="AH9" s="37">
        <f>o_IncomeStmt!AH25</f>
        <v/>
      </c>
      <c r="AI9" s="37">
        <f>o_IncomeStmt!AI25</f>
        <v/>
      </c>
      <c r="AJ9" s="37">
        <f>o_IncomeStmt!AJ25</f>
        <v/>
      </c>
      <c r="AK9" s="37">
        <f>o_IncomeStmt!AK25</f>
        <v/>
      </c>
      <c r="AL9" s="37">
        <f>o_IncomeStmt!AL25</f>
        <v/>
      </c>
      <c r="AM9" s="37">
        <f>o_IncomeStmt!AM25</f>
        <v/>
      </c>
      <c r="AN9" s="37">
        <f>o_IncomeStmt!AN25</f>
        <v/>
      </c>
      <c r="AO9" s="37">
        <f>o_IncomeStmt!AO25</f>
        <v/>
      </c>
      <c r="AP9" s="37">
        <f>o_IncomeStmt!AP25</f>
        <v/>
      </c>
      <c r="AQ9" s="37">
        <f>o_IncomeStmt!AQ25</f>
        <v/>
      </c>
      <c r="AR9" s="37">
        <f>o_IncomeStmt!AR25</f>
        <v/>
      </c>
      <c r="AS9" s="37">
        <f>o_IncomeStmt!AS25</f>
        <v/>
      </c>
      <c r="AT9" s="37">
        <f>o_IncomeStmt!AT25</f>
        <v/>
      </c>
      <c r="AU9" s="37">
        <f>o_IncomeStmt!AU25</f>
        <v/>
      </c>
      <c r="AV9" s="37">
        <f>o_IncomeStmt!AV25</f>
        <v/>
      </c>
      <c r="AW9" s="37">
        <f>o_IncomeStmt!AW25</f>
        <v/>
      </c>
      <c r="AX9" s="37">
        <f>o_IncomeStmt!AX25</f>
        <v/>
      </c>
      <c r="AY9" s="37">
        <f>o_IncomeStmt!AY25</f>
        <v/>
      </c>
      <c r="AZ9" s="37">
        <f>o_IncomeStmt!AZ25</f>
        <v/>
      </c>
      <c r="BA9" s="37">
        <f>o_IncomeStmt!BA25</f>
        <v/>
      </c>
      <c r="BB9" s="37">
        <f>o_IncomeStmt!BB25</f>
        <v/>
      </c>
      <c r="BC9" s="37">
        <f>o_IncomeStmt!BC25</f>
        <v/>
      </c>
      <c r="BD9" s="37">
        <f>o_IncomeStmt!BD25</f>
        <v/>
      </c>
      <c r="BE9" s="37">
        <f>o_IncomeStmt!BE25</f>
        <v/>
      </c>
      <c r="BF9" s="37">
        <f>o_IncomeStmt!BF25</f>
        <v/>
      </c>
      <c r="BG9" s="37">
        <f>o_IncomeStmt!BG25</f>
        <v/>
      </c>
      <c r="BH9" s="37">
        <f>o_IncomeStmt!BH25</f>
        <v/>
      </c>
      <c r="BI9" s="37">
        <f>o_IncomeStmt!BI25</f>
        <v/>
      </c>
      <c r="BJ9" s="37">
        <f>o_IncomeStmt!BJ25</f>
        <v/>
      </c>
      <c r="BK9" s="37">
        <f>o_IncomeStmt!BK25</f>
        <v/>
      </c>
      <c r="BL9" s="37">
        <f>o_IncomeStmt!BL25</f>
        <v/>
      </c>
      <c r="BM9" s="37">
        <f>o_IncomeStmt!BM25</f>
        <v/>
      </c>
      <c r="BN9" s="37">
        <f>o_IncomeStmt!BN25</f>
        <v/>
      </c>
      <c r="BO9" s="37">
        <f>o_IncomeStmt!BO25</f>
        <v/>
      </c>
      <c r="BP9" s="37">
        <f>o_IncomeStmt!BP25</f>
        <v/>
      </c>
      <c r="BQ9" s="37">
        <f>o_IncomeStmt!BQ25</f>
        <v/>
      </c>
      <c r="BR9" s="37">
        <f>o_IncomeStmt!BR25</f>
        <v/>
      </c>
      <c r="BS9" s="37">
        <f>o_IncomeStmt!BS25</f>
        <v/>
      </c>
      <c r="BT9" s="37">
        <f>o_IncomeStmt!BT25</f>
        <v/>
      </c>
      <c r="BU9" s="37">
        <f>o_IncomeStmt!BU25</f>
        <v/>
      </c>
      <c r="BV9" s="37">
        <f>o_IncomeStmt!BV25</f>
        <v/>
      </c>
      <c r="BW9" s="37">
        <f>o_IncomeStmt!BW25</f>
        <v/>
      </c>
      <c r="BX9" s="37">
        <f>o_IncomeStmt!BX25</f>
        <v/>
      </c>
      <c r="BY9" s="37">
        <f>o_IncomeStmt!BY25</f>
        <v/>
      </c>
      <c r="BZ9" s="37">
        <f>o_IncomeStmt!BZ25</f>
        <v/>
      </c>
      <c r="CA9" s="37">
        <f>o_IncomeStmt!CA25</f>
        <v/>
      </c>
      <c r="CB9" s="37">
        <f>o_IncomeStmt!CB25</f>
        <v/>
      </c>
      <c r="CC9" s="37">
        <f>o_IncomeStmt!CC25</f>
        <v/>
      </c>
      <c r="CD9" s="37">
        <f>o_IncomeStmt!CD25</f>
        <v/>
      </c>
      <c r="CE9" s="37">
        <f>o_IncomeStmt!CE25</f>
        <v/>
      </c>
      <c r="CF9" s="37">
        <f>o_IncomeStmt!CF25</f>
        <v/>
      </c>
      <c r="CG9" s="37">
        <f>o_IncomeStmt!CG25</f>
        <v/>
      </c>
      <c r="CH9" s="37">
        <f>o_IncomeStmt!CH25</f>
        <v/>
      </c>
      <c r="CI9" s="37">
        <f>o_IncomeStmt!CI25</f>
        <v/>
      </c>
      <c r="CJ9" s="37">
        <f>o_IncomeStmt!CJ25</f>
        <v/>
      </c>
      <c r="CK9" s="37">
        <f>o_IncomeStmt!CK25</f>
        <v/>
      </c>
      <c r="CL9" s="37">
        <f>o_IncomeStmt!CL25</f>
        <v/>
      </c>
      <c r="CM9" s="37">
        <f>o_IncomeStmt!CM25</f>
        <v/>
      </c>
      <c r="CN9" s="37">
        <f>o_IncomeStmt!CN25</f>
        <v/>
      </c>
      <c r="CO9" s="37">
        <f>o_IncomeStmt!CO25</f>
        <v/>
      </c>
      <c r="CP9" s="37">
        <f>o_IncomeStmt!CP25</f>
        <v/>
      </c>
      <c r="CQ9" s="37">
        <f>o_IncomeStmt!CQ25</f>
        <v/>
      </c>
      <c r="CR9" s="37">
        <f>o_IncomeStmt!CR25</f>
        <v/>
      </c>
      <c r="CS9" s="37">
        <f>o_IncomeStmt!CS25</f>
        <v/>
      </c>
      <c r="CT9" s="37">
        <f>o_IncomeStmt!CT25</f>
        <v/>
      </c>
      <c r="CU9" s="37">
        <f>o_IncomeStmt!CU25</f>
        <v/>
      </c>
      <c r="CV9" s="37">
        <f>o_IncomeStmt!CV25</f>
        <v/>
      </c>
      <c r="CW9" s="37">
        <f>o_IncomeStmt!CW25</f>
        <v/>
      </c>
      <c r="CX9" s="37">
        <f>o_IncomeStmt!CX25</f>
        <v/>
      </c>
      <c r="CY9" s="37">
        <f>o_IncomeStmt!CY25</f>
        <v/>
      </c>
      <c r="CZ9" s="37">
        <f>o_IncomeStmt!CZ25</f>
        <v/>
      </c>
      <c r="DA9" s="37">
        <f>o_IncomeStmt!DA25</f>
        <v/>
      </c>
      <c r="DB9" s="37">
        <f>o_IncomeStmt!DB25</f>
        <v/>
      </c>
      <c r="DC9" s="37">
        <f>o_IncomeStmt!DC25</f>
        <v/>
      </c>
      <c r="DD9" s="37">
        <f>o_IncomeStmt!DD25</f>
        <v/>
      </c>
      <c r="DE9" s="37">
        <f>o_IncomeStmt!DE25</f>
        <v/>
      </c>
      <c r="DF9" s="37">
        <f>o_IncomeStmt!DF25</f>
        <v/>
      </c>
      <c r="DG9" s="37">
        <f>o_IncomeStmt!DG25</f>
        <v/>
      </c>
      <c r="DH9" s="37">
        <f>o_IncomeStmt!DH25</f>
        <v/>
      </c>
      <c r="DI9" s="37">
        <f>o_IncomeStmt!DI25</f>
        <v/>
      </c>
      <c r="DJ9" s="37">
        <f>o_IncomeStmt!DJ25</f>
        <v/>
      </c>
      <c r="DK9" s="37">
        <f>o_IncomeStmt!DK25</f>
        <v/>
      </c>
      <c r="DL9" s="37">
        <f>o_IncomeStmt!DL25</f>
        <v/>
      </c>
      <c r="DM9" s="37">
        <f>o_IncomeStmt!DM25</f>
        <v/>
      </c>
      <c r="DN9" s="37">
        <f>o_IncomeStmt!DN25</f>
        <v/>
      </c>
      <c r="DO9" s="37">
        <f>o_IncomeStmt!DO25</f>
        <v/>
      </c>
      <c r="DP9" s="37">
        <f>o_IncomeStmt!DP25</f>
        <v/>
      </c>
      <c r="DQ9" s="37">
        <f>o_IncomeStmt!DQ25</f>
        <v/>
      </c>
      <c r="DR9" s="37">
        <f>o_IncomeStmt!DR25</f>
        <v/>
      </c>
      <c r="DS9" s="37">
        <f>o_IncomeStmt!DS25</f>
        <v/>
      </c>
      <c r="DT9" s="37">
        <f>o_IncomeStmt!DT25</f>
        <v/>
      </c>
      <c r="DU9" s="37">
        <f>o_IncomeStmt!DU25</f>
        <v/>
      </c>
      <c r="DV9" s="37">
        <f>o_IncomeStmt!DV25</f>
        <v/>
      </c>
      <c r="DW9" s="37">
        <f>o_IncomeStmt!DW25</f>
        <v/>
      </c>
      <c r="DX9" s="37">
        <f>o_IncomeStmt!DX25</f>
        <v/>
      </c>
      <c r="DY9" s="37">
        <f>o_IncomeStmt!DY25</f>
        <v/>
      </c>
      <c r="DZ9" s="37">
        <f>o_IncomeStmt!DZ25</f>
        <v/>
      </c>
      <c r="EA9" s="37">
        <f>o_IncomeStmt!EA25</f>
        <v/>
      </c>
      <c r="EB9" s="37">
        <f>o_IncomeStmt!EB25</f>
        <v/>
      </c>
      <c r="EC9" s="37">
        <f>o_IncomeStmt!EC25</f>
        <v/>
      </c>
      <c r="ED9" s="37">
        <f>o_IncomeStmt!ED25</f>
        <v/>
      </c>
      <c r="EE9" s="37">
        <f>o_IncomeStmt!EE25</f>
        <v/>
      </c>
      <c r="EF9" s="37">
        <f>o_IncomeStmt!EF25</f>
        <v/>
      </c>
      <c r="EG9" s="37">
        <f>o_IncomeStmt!EG25</f>
        <v/>
      </c>
      <c r="EH9" s="37">
        <f>o_IncomeStmt!EH25</f>
        <v/>
      </c>
      <c r="EI9" s="37">
        <f>o_IncomeStmt!EI25</f>
        <v/>
      </c>
      <c r="EJ9" s="37">
        <f>o_IncomeStmt!EJ25</f>
        <v/>
      </c>
      <c r="EK9" s="37">
        <f>o_IncomeStmt!EK25</f>
        <v/>
      </c>
      <c r="EL9" s="37">
        <f>o_IncomeStmt!EL25</f>
        <v/>
      </c>
      <c r="EM9" s="37">
        <f>o_IncomeStmt!EM25</f>
        <v/>
      </c>
      <c r="EN9" s="37">
        <f>o_IncomeStmt!EN25</f>
        <v/>
      </c>
      <c r="EO9" s="37">
        <f>o_IncomeStmt!EO25</f>
        <v/>
      </c>
      <c r="EP9" s="37">
        <f>o_IncomeStmt!EP25</f>
        <v/>
      </c>
      <c r="EQ9" s="37">
        <f>o_IncomeStmt!EQ25</f>
        <v/>
      </c>
      <c r="ER9" s="37">
        <f>o_IncomeStmt!ER25</f>
        <v/>
      </c>
      <c r="ES9" s="37">
        <f>o_IncomeStmt!ES25</f>
        <v/>
      </c>
      <c r="ET9" s="37">
        <f>o_IncomeStmt!ET25</f>
        <v/>
      </c>
      <c r="EU9" s="37">
        <f>o_IncomeStmt!EU25</f>
        <v/>
      </c>
      <c r="EV9" s="37">
        <f>o_IncomeStmt!EV25</f>
        <v/>
      </c>
      <c r="EW9" s="37">
        <f>o_IncomeStmt!EW25</f>
        <v/>
      </c>
      <c r="EX9" s="37">
        <f>o_IncomeStmt!EX25</f>
        <v/>
      </c>
      <c r="EY9" s="37">
        <f>o_IncomeStmt!EY25</f>
        <v/>
      </c>
      <c r="EZ9" s="37">
        <f>o_IncomeStmt!EZ25</f>
        <v/>
      </c>
      <c r="FA9" s="37">
        <f>o_IncomeStmt!FA25</f>
        <v/>
      </c>
      <c r="FB9" s="37">
        <f>o_IncomeStmt!FB25</f>
        <v/>
      </c>
      <c r="FC9" s="37">
        <f>o_IncomeStmt!FC25</f>
        <v/>
      </c>
      <c r="FD9" s="37">
        <f>o_IncomeStmt!FD25</f>
        <v/>
      </c>
      <c r="FE9" s="37">
        <f>o_IncomeStmt!FE25</f>
        <v/>
      </c>
      <c r="FF9" s="37">
        <f>o_IncomeStmt!FF25</f>
        <v/>
      </c>
      <c r="FG9" s="37">
        <f>o_IncomeStmt!FG25</f>
        <v/>
      </c>
      <c r="FH9" s="37">
        <f>o_IncomeStmt!FH25</f>
        <v/>
      </c>
      <c r="FI9" s="37">
        <f>o_IncomeStmt!FI25</f>
        <v/>
      </c>
      <c r="FJ9" s="37">
        <f>o_IncomeStmt!FJ25</f>
        <v/>
      </c>
      <c r="FK9" s="37">
        <f>o_IncomeStmt!FK25</f>
        <v/>
      </c>
      <c r="FL9" s="37">
        <f>o_IncomeStmt!FL25</f>
        <v/>
      </c>
      <c r="FM9" s="37">
        <f>o_IncomeStmt!FM25</f>
        <v/>
      </c>
      <c r="FN9" s="37">
        <f>o_IncomeStmt!FN25</f>
        <v/>
      </c>
      <c r="FO9" s="37">
        <f>o_IncomeStmt!FO25</f>
        <v/>
      </c>
      <c r="FP9" s="37">
        <f>o_IncomeStmt!FP25</f>
        <v/>
      </c>
      <c r="FQ9" s="37">
        <f>o_IncomeStmt!FQ25</f>
        <v/>
      </c>
      <c r="FR9" s="37">
        <f>o_IncomeStmt!FR25</f>
        <v/>
      </c>
      <c r="FS9" s="37">
        <f>o_IncomeStmt!FS25</f>
        <v/>
      </c>
      <c r="FT9" s="37">
        <f>o_IncomeStmt!FT25</f>
        <v/>
      </c>
      <c r="FU9" s="37">
        <f>o_IncomeStmt!FU25</f>
        <v/>
      </c>
      <c r="FV9" s="37">
        <f>o_IncomeStmt!FV25</f>
        <v/>
      </c>
      <c r="FW9" s="37">
        <f>o_IncomeStmt!FW25</f>
        <v/>
      </c>
      <c r="FX9" s="37">
        <f>o_IncomeStmt!FX25</f>
        <v/>
      </c>
      <c r="FY9" s="37">
        <f>o_IncomeStmt!FY25</f>
        <v/>
      </c>
      <c r="FZ9" s="37">
        <f>o_IncomeStmt!FZ25</f>
        <v/>
      </c>
      <c r="GA9" s="37">
        <f>o_IncomeStmt!GA25</f>
        <v/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tabColor rgb="00FF8C00"/>
    <outlinePr summaryBelow="1" summaryRight="1"/>
    <pageSetUpPr/>
  </sheetPr>
  <dimension ref="A1:GA11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TAX CALCULATION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Year</t>
        </is>
      </c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Phase</t>
        </is>
      </c>
      <c r="D6" s="25" t="inlineStr">
        <is>
          <t>Pre-Dev</t>
        </is>
      </c>
      <c r="E6" s="25" t="inlineStr">
        <is>
          <t>Pre-Dev</t>
        </is>
      </c>
      <c r="F6" s="25" t="inlineStr">
        <is>
          <t>Pre-Dev</t>
        </is>
      </c>
      <c r="G6" s="25" t="inlineStr">
        <is>
          <t>Pre-Dev</t>
        </is>
      </c>
      <c r="H6" s="25" t="inlineStr">
        <is>
          <t>Pre-Dev</t>
        </is>
      </c>
      <c r="I6" s="25" t="inlineStr">
        <is>
          <t>Pre-Dev</t>
        </is>
      </c>
      <c r="J6" s="25" t="inlineStr">
        <is>
          <t>Pre-Dev</t>
        </is>
      </c>
      <c r="K6" s="25" t="inlineStr">
        <is>
          <t>Pre-Dev</t>
        </is>
      </c>
      <c r="L6" s="25" t="inlineStr">
        <is>
          <t>Pre-Dev</t>
        </is>
      </c>
      <c r="M6" s="25" t="inlineStr">
        <is>
          <t>Pre-Dev</t>
        </is>
      </c>
      <c r="N6" s="25" t="inlineStr">
        <is>
          <t>Pre-Dev</t>
        </is>
      </c>
      <c r="O6" s="25" t="inlineStr">
        <is>
          <t>Pre-Dev</t>
        </is>
      </c>
      <c r="P6" s="25" t="inlineStr">
        <is>
          <t>Development</t>
        </is>
      </c>
      <c r="Q6" s="25" t="inlineStr">
        <is>
          <t>Development</t>
        </is>
      </c>
      <c r="R6" s="25" t="inlineStr">
        <is>
          <t>Development</t>
        </is>
      </c>
      <c r="S6" s="25" t="inlineStr">
        <is>
          <t>Development</t>
        </is>
      </c>
      <c r="T6" s="25" t="inlineStr">
        <is>
          <t>Development</t>
        </is>
      </c>
      <c r="U6" s="25" t="inlineStr">
        <is>
          <t>Development</t>
        </is>
      </c>
      <c r="V6" s="25" t="inlineStr">
        <is>
          <t>Development</t>
        </is>
      </c>
      <c r="W6" s="25" t="inlineStr">
        <is>
          <t>Development</t>
        </is>
      </c>
      <c r="X6" s="25" t="inlineStr">
        <is>
          <t>Development</t>
        </is>
      </c>
      <c r="Y6" s="25" t="inlineStr">
        <is>
          <t>Development</t>
        </is>
      </c>
      <c r="Z6" s="25" t="inlineStr">
        <is>
          <t>Development</t>
        </is>
      </c>
      <c r="AA6" s="25" t="inlineStr">
        <is>
          <t>Development</t>
        </is>
      </c>
      <c r="AB6" s="25" t="inlineStr">
        <is>
          <t>Development</t>
        </is>
      </c>
      <c r="AC6" s="25" t="inlineStr">
        <is>
          <t>Development</t>
        </is>
      </c>
      <c r="AD6" s="25" t="inlineStr">
        <is>
          <t>Development</t>
        </is>
      </c>
      <c r="AE6" s="25" t="inlineStr">
        <is>
          <t>Development</t>
        </is>
      </c>
      <c r="AF6" s="25" t="inlineStr">
        <is>
          <t>Development</t>
        </is>
      </c>
      <c r="AG6" s="25" t="inlineStr">
        <is>
          <t>Development</t>
        </is>
      </c>
      <c r="AH6" s="25" t="inlineStr">
        <is>
          <t>Development</t>
        </is>
      </c>
      <c r="AI6" s="25" t="inlineStr">
        <is>
          <t>Development</t>
        </is>
      </c>
      <c r="AJ6" s="25" t="inlineStr">
        <is>
          <t>Development</t>
        </is>
      </c>
      <c r="AK6" s="25" t="inlineStr">
        <is>
          <t>Development</t>
        </is>
      </c>
      <c r="AL6" s="25" t="inlineStr">
        <is>
          <t>Development</t>
        </is>
      </c>
      <c r="AM6" s="25" t="inlineStr">
        <is>
          <t>Development</t>
        </is>
      </c>
      <c r="AN6" s="25" t="inlineStr">
        <is>
          <t>Development</t>
        </is>
      </c>
      <c r="AO6" s="25" t="inlineStr">
        <is>
          <t>Development</t>
        </is>
      </c>
      <c r="AP6" s="25" t="inlineStr">
        <is>
          <t>Development</t>
        </is>
      </c>
      <c r="AQ6" s="25" t="inlineStr">
        <is>
          <t>Development</t>
        </is>
      </c>
      <c r="AR6" s="25" t="inlineStr">
        <is>
          <t>Development</t>
        </is>
      </c>
      <c r="AS6" s="25" t="inlineStr">
        <is>
          <t>Development</t>
        </is>
      </c>
      <c r="AT6" s="25" t="inlineStr">
        <is>
          <t>Ramp-Up</t>
        </is>
      </c>
      <c r="AU6" s="25" t="inlineStr">
        <is>
          <t>Ramp-Up</t>
        </is>
      </c>
      <c r="AV6" s="25" t="inlineStr">
        <is>
          <t>Ramp-Up</t>
        </is>
      </c>
      <c r="AW6" s="25" t="inlineStr">
        <is>
          <t>Ramp-Up</t>
        </is>
      </c>
      <c r="AX6" s="25" t="inlineStr">
        <is>
          <t>Ramp-Up</t>
        </is>
      </c>
      <c r="AY6" s="25" t="inlineStr">
        <is>
          <t>Ramp-Up</t>
        </is>
      </c>
      <c r="AZ6" s="25" t="inlineStr">
        <is>
          <t>Ramp-Up</t>
        </is>
      </c>
      <c r="BA6" s="25" t="inlineStr">
        <is>
          <t>Ramp-Up</t>
        </is>
      </c>
      <c r="BB6" s="25" t="inlineStr">
        <is>
          <t>Ramp-Up</t>
        </is>
      </c>
      <c r="BC6" s="25" t="inlineStr">
        <is>
          <t>Ramp-Up</t>
        </is>
      </c>
      <c r="BD6" s="25" t="inlineStr">
        <is>
          <t>Ramp-Up</t>
        </is>
      </c>
      <c r="BE6" s="25" t="inlineStr">
        <is>
          <t>Ramp-Up</t>
        </is>
      </c>
      <c r="BF6" s="25" t="inlineStr">
        <is>
          <t>Steady State</t>
        </is>
      </c>
      <c r="BG6" s="25" t="inlineStr">
        <is>
          <t>Steady State</t>
        </is>
      </c>
      <c r="BH6" s="25" t="inlineStr">
        <is>
          <t>Steady State</t>
        </is>
      </c>
      <c r="BI6" s="25" t="inlineStr">
        <is>
          <t>Steady State</t>
        </is>
      </c>
      <c r="BJ6" s="25" t="inlineStr">
        <is>
          <t>Steady State</t>
        </is>
      </c>
      <c r="BK6" s="25" t="inlineStr">
        <is>
          <t>Steady State</t>
        </is>
      </c>
      <c r="BL6" s="25" t="inlineStr">
        <is>
          <t>Steady State</t>
        </is>
      </c>
      <c r="BM6" s="25" t="inlineStr">
        <is>
          <t>Steady State</t>
        </is>
      </c>
      <c r="BN6" s="25" t="inlineStr">
        <is>
          <t>Steady State</t>
        </is>
      </c>
      <c r="BO6" s="25" t="inlineStr">
        <is>
          <t>Steady State</t>
        </is>
      </c>
      <c r="BP6" s="25" t="inlineStr">
        <is>
          <t>Steady State</t>
        </is>
      </c>
      <c r="BQ6" s="25" t="inlineStr">
        <is>
          <t>Steady State</t>
        </is>
      </c>
      <c r="BR6" s="25" t="inlineStr">
        <is>
          <t>Steady State</t>
        </is>
      </c>
      <c r="BS6" s="25" t="inlineStr">
        <is>
          <t>Steady State</t>
        </is>
      </c>
      <c r="BT6" s="25" t="inlineStr">
        <is>
          <t>Steady State</t>
        </is>
      </c>
      <c r="BU6" s="25" t="inlineStr">
        <is>
          <t>Steady State</t>
        </is>
      </c>
      <c r="BV6" s="25" t="inlineStr">
        <is>
          <t>Steady State</t>
        </is>
      </c>
      <c r="BW6" s="25" t="inlineStr">
        <is>
          <t>Steady State</t>
        </is>
      </c>
      <c r="BX6" s="25" t="inlineStr">
        <is>
          <t>Steady State</t>
        </is>
      </c>
      <c r="BY6" s="25" t="inlineStr">
        <is>
          <t>Steady State</t>
        </is>
      </c>
      <c r="BZ6" s="25" t="inlineStr">
        <is>
          <t>Steady State</t>
        </is>
      </c>
      <c r="CA6" s="25" t="inlineStr">
        <is>
          <t>Steady State</t>
        </is>
      </c>
      <c r="CB6" s="25" t="inlineStr">
        <is>
          <t>Steady State</t>
        </is>
      </c>
      <c r="CC6" s="25" t="inlineStr">
        <is>
          <t>Steady State</t>
        </is>
      </c>
      <c r="CD6" s="25" t="inlineStr">
        <is>
          <t>Steady State</t>
        </is>
      </c>
      <c r="CE6" s="25" t="inlineStr">
        <is>
          <t>Steady State</t>
        </is>
      </c>
      <c r="CF6" s="25" t="inlineStr">
        <is>
          <t>Steady State</t>
        </is>
      </c>
      <c r="CG6" s="25" t="inlineStr">
        <is>
          <t>Steady State</t>
        </is>
      </c>
      <c r="CH6" s="25" t="inlineStr">
        <is>
          <t>Steady State</t>
        </is>
      </c>
      <c r="CI6" s="25" t="inlineStr">
        <is>
          <t>Steady State</t>
        </is>
      </c>
      <c r="CJ6" s="25" t="inlineStr">
        <is>
          <t>Steady State</t>
        </is>
      </c>
      <c r="CK6" s="25" t="inlineStr">
        <is>
          <t>Steady State</t>
        </is>
      </c>
      <c r="CL6" s="25" t="inlineStr">
        <is>
          <t>Steady State</t>
        </is>
      </c>
      <c r="CM6" s="25" t="inlineStr">
        <is>
          <t>Steady State</t>
        </is>
      </c>
      <c r="CN6" s="25" t="inlineStr">
        <is>
          <t>Steady State</t>
        </is>
      </c>
      <c r="CO6" s="25" t="inlineStr">
        <is>
          <t>Steady State</t>
        </is>
      </c>
      <c r="CP6" s="25" t="inlineStr">
        <is>
          <t>Steady State</t>
        </is>
      </c>
      <c r="CQ6" s="25" t="inlineStr">
        <is>
          <t>Steady State</t>
        </is>
      </c>
      <c r="CR6" s="25" t="inlineStr">
        <is>
          <t>Steady State</t>
        </is>
      </c>
      <c r="CS6" s="25" t="inlineStr">
        <is>
          <t>Steady State</t>
        </is>
      </c>
      <c r="CT6" s="25" t="inlineStr">
        <is>
          <t>Steady State</t>
        </is>
      </c>
      <c r="CU6" s="25" t="inlineStr">
        <is>
          <t>Steady State</t>
        </is>
      </c>
      <c r="CV6" s="25" t="inlineStr">
        <is>
          <t>Steady State</t>
        </is>
      </c>
      <c r="CW6" s="25" t="inlineStr">
        <is>
          <t>Steady State</t>
        </is>
      </c>
      <c r="CX6" s="25" t="inlineStr">
        <is>
          <t>Steady State</t>
        </is>
      </c>
      <c r="CY6" s="25" t="inlineStr">
        <is>
          <t>Steady State</t>
        </is>
      </c>
      <c r="CZ6" s="25" t="inlineStr">
        <is>
          <t>Steady State</t>
        </is>
      </c>
      <c r="DA6" s="25" t="inlineStr">
        <is>
          <t>Steady State</t>
        </is>
      </c>
      <c r="DB6" s="25" t="inlineStr">
        <is>
          <t>Steady State</t>
        </is>
      </c>
      <c r="DC6" s="25" t="inlineStr">
        <is>
          <t>Steady State</t>
        </is>
      </c>
      <c r="DD6" s="25" t="inlineStr">
        <is>
          <t>Steady State</t>
        </is>
      </c>
      <c r="DE6" s="25" t="inlineStr">
        <is>
          <t>Steady State</t>
        </is>
      </c>
      <c r="DF6" s="25" t="inlineStr">
        <is>
          <t>Steady State</t>
        </is>
      </c>
      <c r="DG6" s="25" t="inlineStr">
        <is>
          <t>Steady State</t>
        </is>
      </c>
      <c r="DH6" s="25" t="inlineStr">
        <is>
          <t>Steady State</t>
        </is>
      </c>
      <c r="DI6" s="25" t="inlineStr">
        <is>
          <t>Steady State</t>
        </is>
      </c>
      <c r="DJ6" s="25" t="inlineStr">
        <is>
          <t>Steady State</t>
        </is>
      </c>
      <c r="DK6" s="25" t="inlineStr">
        <is>
          <t>Steady State</t>
        </is>
      </c>
      <c r="DL6" s="25" t="inlineStr">
        <is>
          <t>Steady State</t>
        </is>
      </c>
      <c r="DM6" s="25" t="inlineStr">
        <is>
          <t>Steady State</t>
        </is>
      </c>
      <c r="DN6" s="25" t="inlineStr">
        <is>
          <t>Steady State</t>
        </is>
      </c>
      <c r="DO6" s="25" t="inlineStr">
        <is>
          <t>Steady State</t>
        </is>
      </c>
      <c r="DP6" s="25" t="inlineStr">
        <is>
          <t>Steady State</t>
        </is>
      </c>
      <c r="DQ6" s="25" t="inlineStr">
        <is>
          <t>Steady State</t>
        </is>
      </c>
      <c r="DR6" s="25" t="inlineStr">
        <is>
          <t>Steady State</t>
        </is>
      </c>
      <c r="DS6" s="25" t="inlineStr">
        <is>
          <t>Steady State</t>
        </is>
      </c>
      <c r="DT6" s="25" t="inlineStr">
        <is>
          <t>Steady State</t>
        </is>
      </c>
      <c r="DU6" s="25" t="inlineStr">
        <is>
          <t>Steady State</t>
        </is>
      </c>
      <c r="DV6" s="25" t="inlineStr">
        <is>
          <t>Steady State</t>
        </is>
      </c>
      <c r="DW6" s="25" t="inlineStr">
        <is>
          <t>Steady State</t>
        </is>
      </c>
      <c r="DX6" s="25" t="inlineStr">
        <is>
          <t>Steady State</t>
        </is>
      </c>
      <c r="DY6" s="25" t="inlineStr">
        <is>
          <t>Steady State</t>
        </is>
      </c>
      <c r="DZ6" s="25" t="inlineStr">
        <is>
          <t>Steady State</t>
        </is>
      </c>
      <c r="EA6" s="25" t="inlineStr">
        <is>
          <t>Steady State</t>
        </is>
      </c>
      <c r="EB6" s="25" t="inlineStr">
        <is>
          <t>Steady State</t>
        </is>
      </c>
      <c r="EC6" s="25" t="inlineStr">
        <is>
          <t>Steady State</t>
        </is>
      </c>
      <c r="ED6" s="25" t="inlineStr">
        <is>
          <t>Steady State</t>
        </is>
      </c>
      <c r="EE6" s="25" t="inlineStr">
        <is>
          <t>Steady State</t>
        </is>
      </c>
      <c r="EF6" s="25" t="inlineStr">
        <is>
          <t>Steady State</t>
        </is>
      </c>
      <c r="EG6" s="25" t="inlineStr">
        <is>
          <t>Steady State</t>
        </is>
      </c>
      <c r="EH6" s="25" t="inlineStr">
        <is>
          <t>Steady State</t>
        </is>
      </c>
      <c r="EI6" s="25" t="inlineStr">
        <is>
          <t>Steady State</t>
        </is>
      </c>
      <c r="EJ6" s="25" t="inlineStr">
        <is>
          <t>Steady State</t>
        </is>
      </c>
      <c r="EK6" s="25" t="inlineStr">
        <is>
          <t>Steady State</t>
        </is>
      </c>
      <c r="EL6" s="25" t="inlineStr">
        <is>
          <t>Steady State</t>
        </is>
      </c>
      <c r="EM6" s="25" t="inlineStr">
        <is>
          <t>Steady State</t>
        </is>
      </c>
      <c r="EN6" s="25" t="inlineStr">
        <is>
          <t>Steady State</t>
        </is>
      </c>
      <c r="EO6" s="25" t="inlineStr">
        <is>
          <t>Steady State</t>
        </is>
      </c>
      <c r="EP6" s="25" t="inlineStr">
        <is>
          <t>Steady State</t>
        </is>
      </c>
      <c r="EQ6" s="25" t="inlineStr">
        <is>
          <t>Steady State</t>
        </is>
      </c>
      <c r="ER6" s="25" t="inlineStr">
        <is>
          <t>Steady State</t>
        </is>
      </c>
      <c r="ES6" s="25" t="inlineStr">
        <is>
          <t>Steady State</t>
        </is>
      </c>
      <c r="ET6" s="25" t="inlineStr">
        <is>
          <t>Steady State</t>
        </is>
      </c>
      <c r="EU6" s="25" t="inlineStr">
        <is>
          <t>Steady State</t>
        </is>
      </c>
      <c r="EV6" s="25" t="inlineStr">
        <is>
          <t>Steady State</t>
        </is>
      </c>
      <c r="EW6" s="25" t="inlineStr">
        <is>
          <t>Steady State</t>
        </is>
      </c>
      <c r="EX6" s="25" t="inlineStr">
        <is>
          <t>Steady State</t>
        </is>
      </c>
      <c r="EY6" s="25" t="inlineStr">
        <is>
          <t>Steady State</t>
        </is>
      </c>
      <c r="EZ6" s="25" t="inlineStr">
        <is>
          <t>Steady State</t>
        </is>
      </c>
      <c r="FA6" s="25" t="inlineStr">
        <is>
          <t>Steady State</t>
        </is>
      </c>
      <c r="FB6" s="25" t="inlineStr">
        <is>
          <t>Steady State</t>
        </is>
      </c>
      <c r="FC6" s="25" t="inlineStr">
        <is>
          <t>Steady State</t>
        </is>
      </c>
      <c r="FD6" s="25" t="inlineStr">
        <is>
          <t>Steady State</t>
        </is>
      </c>
      <c r="FE6" s="25" t="inlineStr">
        <is>
          <t>Steady State</t>
        </is>
      </c>
      <c r="FF6" s="25" t="inlineStr">
        <is>
          <t>Steady State</t>
        </is>
      </c>
      <c r="FG6" s="25" t="inlineStr">
        <is>
          <t>Steady State</t>
        </is>
      </c>
      <c r="FH6" s="25" t="inlineStr">
        <is>
          <t>Steady State</t>
        </is>
      </c>
      <c r="FI6" s="25" t="inlineStr">
        <is>
          <t>Steady State</t>
        </is>
      </c>
      <c r="FJ6" s="25" t="inlineStr">
        <is>
          <t>Decline</t>
        </is>
      </c>
      <c r="FK6" s="25" t="inlineStr">
        <is>
          <t>Decline</t>
        </is>
      </c>
      <c r="FL6" s="25" t="inlineStr">
        <is>
          <t>Decline</t>
        </is>
      </c>
      <c r="FM6" s="25" t="inlineStr">
        <is>
          <t>Decline</t>
        </is>
      </c>
      <c r="FN6" s="25" t="inlineStr">
        <is>
          <t>Decline</t>
        </is>
      </c>
      <c r="FO6" s="25" t="inlineStr">
        <is>
          <t>Decline</t>
        </is>
      </c>
      <c r="FP6" s="25" t="inlineStr">
        <is>
          <t>Closure</t>
        </is>
      </c>
      <c r="FQ6" s="25" t="inlineStr">
        <is>
          <t>Closure</t>
        </is>
      </c>
      <c r="FR6" s="25" t="inlineStr">
        <is>
          <t>Closure</t>
        </is>
      </c>
      <c r="FS6" s="25" t="inlineStr">
        <is>
          <t>Closure</t>
        </is>
      </c>
      <c r="FT6" s="25" t="inlineStr">
        <is>
          <t>Closure</t>
        </is>
      </c>
      <c r="FU6" s="25" t="inlineStr">
        <is>
          <t>Closure</t>
        </is>
      </c>
      <c r="FV6" s="25" t="inlineStr">
        <is>
          <t>Closure</t>
        </is>
      </c>
      <c r="FW6" s="25" t="inlineStr">
        <is>
          <t>Closure</t>
        </is>
      </c>
      <c r="FX6" s="25" t="inlineStr">
        <is>
          <t>Closure</t>
        </is>
      </c>
      <c r="FY6" s="25" t="inlineStr">
        <is>
          <t>Closure</t>
        </is>
      </c>
      <c r="FZ6" s="25" t="inlineStr">
        <is>
          <t>Closure</t>
        </is>
      </c>
      <c r="GA6" s="25" t="inlineStr">
        <is>
          <t>Closure</t>
        </is>
      </c>
    </row>
    <row r="8">
      <c r="A8" s="34" t="inlineStr">
        <is>
          <t>Tax Summary</t>
        </is>
      </c>
      <c r="B8" s="34" t="n"/>
      <c r="C8" s="34" t="n"/>
      <c r="D8" s="34" t="n"/>
      <c r="E8" s="34" t="n"/>
      <c r="F8" s="34" t="n"/>
      <c r="G8" s="34" t="n"/>
      <c r="H8" s="34" t="n"/>
      <c r="I8" s="34" t="n"/>
      <c r="J8" s="34" t="n"/>
      <c r="K8" s="34" t="n"/>
      <c r="L8" s="34" t="n"/>
      <c r="M8" s="34" t="n"/>
      <c r="N8" s="34" t="n"/>
      <c r="O8" s="34" t="n"/>
      <c r="P8" s="34" t="n"/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  <c r="AK8" s="34" t="n"/>
      <c r="AL8" s="34" t="n"/>
      <c r="AM8" s="34" t="n"/>
      <c r="AN8" s="34" t="n"/>
      <c r="AO8" s="34" t="n"/>
      <c r="AP8" s="34" t="n"/>
      <c r="AQ8" s="34" t="n"/>
      <c r="AR8" s="34" t="n"/>
      <c r="AS8" s="34" t="n"/>
      <c r="AT8" s="34" t="n"/>
      <c r="AU8" s="34" t="n"/>
      <c r="AV8" s="34" t="n"/>
      <c r="AW8" s="34" t="n"/>
      <c r="AX8" s="34" t="n"/>
      <c r="AY8" s="34" t="n"/>
      <c r="AZ8" s="34" t="n"/>
      <c r="BA8" s="34" t="n"/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n"/>
      <c r="BL8" s="34" t="n"/>
      <c r="BM8" s="34" t="n"/>
      <c r="BN8" s="34" t="n"/>
      <c r="BO8" s="34" t="n"/>
      <c r="BP8" s="34" t="n"/>
      <c r="BQ8" s="34" t="n"/>
      <c r="BR8" s="34" t="n"/>
      <c r="BS8" s="34" t="n"/>
      <c r="BT8" s="34" t="n"/>
      <c r="BU8" s="34" t="n"/>
      <c r="BV8" s="34" t="n"/>
      <c r="BW8" s="34" t="n"/>
      <c r="BX8" s="34" t="n"/>
      <c r="BY8" s="34" t="n"/>
      <c r="BZ8" s="34" t="n"/>
      <c r="CA8" s="34" t="n"/>
      <c r="CB8" s="34" t="n"/>
      <c r="CC8" s="34" t="n"/>
      <c r="CD8" s="34" t="n"/>
      <c r="CE8" s="34" t="n"/>
      <c r="CF8" s="34" t="n"/>
      <c r="CG8" s="34" t="n"/>
      <c r="CH8" s="34" t="n"/>
      <c r="CI8" s="34" t="n"/>
      <c r="CJ8" s="34" t="n"/>
      <c r="CK8" s="34" t="n"/>
      <c r="CL8" s="34" t="n"/>
      <c r="CM8" s="34" t="n"/>
      <c r="CN8" s="34" t="n"/>
      <c r="CO8" s="34" t="n"/>
      <c r="CP8" s="34" t="n"/>
      <c r="CQ8" s="34" t="n"/>
      <c r="CR8" s="34" t="n"/>
      <c r="CS8" s="34" t="n"/>
      <c r="CT8" s="34" t="n"/>
      <c r="CU8" s="34" t="n"/>
      <c r="CV8" s="34" t="n"/>
      <c r="CW8" s="34" t="n"/>
      <c r="CX8" s="34" t="n"/>
      <c r="CY8" s="34" t="n"/>
      <c r="CZ8" s="34" t="n"/>
      <c r="DA8" s="34" t="n"/>
      <c r="DB8" s="34" t="n"/>
      <c r="DC8" s="34" t="n"/>
      <c r="DD8" s="34" t="n"/>
      <c r="DE8" s="34" t="n"/>
      <c r="DF8" s="34" t="n"/>
      <c r="DG8" s="34" t="n"/>
      <c r="DH8" s="34" t="n"/>
      <c r="DI8" s="34" t="n"/>
      <c r="DJ8" s="34" t="n"/>
      <c r="DK8" s="34" t="n"/>
      <c r="DL8" s="34" t="n"/>
      <c r="DM8" s="34" t="n"/>
      <c r="DN8" s="34" t="n"/>
      <c r="DO8" s="34" t="n"/>
      <c r="DP8" s="34" t="n"/>
      <c r="DQ8" s="34" t="n"/>
      <c r="DR8" s="34" t="n"/>
      <c r="DS8" s="34" t="n"/>
      <c r="DT8" s="34" t="n"/>
      <c r="DU8" s="34" t="n"/>
      <c r="DV8" s="34" t="n"/>
      <c r="DW8" s="34" t="n"/>
      <c r="DX8" s="34" t="n"/>
      <c r="DY8" s="34" t="n"/>
      <c r="DZ8" s="34" t="n"/>
      <c r="EA8" s="34" t="n"/>
      <c r="EB8" s="34" t="n"/>
      <c r="EC8" s="34" t="n"/>
      <c r="ED8" s="34" t="n"/>
      <c r="EE8" s="34" t="n"/>
      <c r="EF8" s="34" t="n"/>
      <c r="EG8" s="34" t="n"/>
      <c r="EH8" s="34" t="n"/>
      <c r="EI8" s="34" t="n"/>
      <c r="EJ8" s="34" t="n"/>
      <c r="EK8" s="34" t="n"/>
      <c r="EL8" s="34" t="n"/>
      <c r="EM8" s="34" t="n"/>
      <c r="EN8" s="34" t="n"/>
      <c r="EO8" s="34" t="n"/>
      <c r="EP8" s="34" t="n"/>
      <c r="EQ8" s="34" t="n"/>
      <c r="ER8" s="34" t="n"/>
      <c r="ES8" s="34" t="n"/>
      <c r="ET8" s="34" t="n"/>
      <c r="EU8" s="34" t="n"/>
      <c r="EV8" s="34" t="n"/>
      <c r="EW8" s="34" t="n"/>
      <c r="EX8" s="34" t="n"/>
      <c r="EY8" s="34" t="n"/>
      <c r="EZ8" s="34" t="n"/>
      <c r="FA8" s="34" t="n"/>
      <c r="FB8" s="34" t="n"/>
      <c r="FC8" s="34" t="n"/>
      <c r="FD8" s="34" t="n"/>
      <c r="FE8" s="34" t="n"/>
      <c r="FF8" s="34" t="n"/>
      <c r="FG8" s="34" t="n"/>
      <c r="FH8" s="34" t="n"/>
      <c r="FI8" s="34" t="n"/>
      <c r="FJ8" s="34" t="n"/>
      <c r="FK8" s="34" t="n"/>
      <c r="FL8" s="34" t="n"/>
      <c r="FM8" s="34" t="n"/>
      <c r="FN8" s="34" t="n"/>
      <c r="FO8" s="34" t="n"/>
      <c r="FP8" s="34" t="n"/>
      <c r="FQ8" s="34" t="n"/>
      <c r="FR8" s="34" t="n"/>
      <c r="FS8" s="34" t="n"/>
      <c r="FT8" s="34" t="n"/>
      <c r="FU8" s="34" t="n"/>
      <c r="FV8" s="34" t="n"/>
      <c r="FW8" s="34" t="n"/>
      <c r="FX8" s="34" t="n"/>
      <c r="FY8" s="34" t="n"/>
      <c r="FZ8" s="34" t="n"/>
      <c r="GA8" s="34" t="n"/>
    </row>
    <row r="9">
      <c r="A9" s="24" t="inlineStr">
        <is>
          <t>Royalties</t>
        </is>
      </c>
      <c r="C9" s="35">
        <f>SUM(D9:GA9)</f>
        <v/>
      </c>
      <c r="D9" s="37">
        <f>o_IncomeStmt!D15</f>
        <v/>
      </c>
      <c r="E9" s="37">
        <f>o_IncomeStmt!E15</f>
        <v/>
      </c>
      <c r="F9" s="37">
        <f>o_IncomeStmt!F15</f>
        <v/>
      </c>
      <c r="G9" s="37">
        <f>o_IncomeStmt!G15</f>
        <v/>
      </c>
      <c r="H9" s="37">
        <f>o_IncomeStmt!H15</f>
        <v/>
      </c>
      <c r="I9" s="37">
        <f>o_IncomeStmt!I15</f>
        <v/>
      </c>
      <c r="J9" s="37">
        <f>o_IncomeStmt!J15</f>
        <v/>
      </c>
      <c r="K9" s="37">
        <f>o_IncomeStmt!K15</f>
        <v/>
      </c>
      <c r="L9" s="37">
        <f>o_IncomeStmt!L15</f>
        <v/>
      </c>
      <c r="M9" s="37">
        <f>o_IncomeStmt!M15</f>
        <v/>
      </c>
      <c r="N9" s="37">
        <f>o_IncomeStmt!N15</f>
        <v/>
      </c>
      <c r="O9" s="37">
        <f>o_IncomeStmt!O15</f>
        <v/>
      </c>
      <c r="P9" s="37">
        <f>o_IncomeStmt!P15</f>
        <v/>
      </c>
      <c r="Q9" s="37">
        <f>o_IncomeStmt!Q15</f>
        <v/>
      </c>
      <c r="R9" s="37">
        <f>o_IncomeStmt!R15</f>
        <v/>
      </c>
      <c r="S9" s="37">
        <f>o_IncomeStmt!S15</f>
        <v/>
      </c>
      <c r="T9" s="37">
        <f>o_IncomeStmt!T15</f>
        <v/>
      </c>
      <c r="U9" s="37">
        <f>o_IncomeStmt!U15</f>
        <v/>
      </c>
      <c r="V9" s="37">
        <f>o_IncomeStmt!V15</f>
        <v/>
      </c>
      <c r="W9" s="37">
        <f>o_IncomeStmt!W15</f>
        <v/>
      </c>
      <c r="X9" s="37">
        <f>o_IncomeStmt!X15</f>
        <v/>
      </c>
      <c r="Y9" s="37">
        <f>o_IncomeStmt!Y15</f>
        <v/>
      </c>
      <c r="Z9" s="37">
        <f>o_IncomeStmt!Z15</f>
        <v/>
      </c>
      <c r="AA9" s="37">
        <f>o_IncomeStmt!AA15</f>
        <v/>
      </c>
      <c r="AB9" s="37">
        <f>o_IncomeStmt!AB15</f>
        <v/>
      </c>
      <c r="AC9" s="37">
        <f>o_IncomeStmt!AC15</f>
        <v/>
      </c>
      <c r="AD9" s="37">
        <f>o_IncomeStmt!AD15</f>
        <v/>
      </c>
      <c r="AE9" s="37">
        <f>o_IncomeStmt!AE15</f>
        <v/>
      </c>
      <c r="AF9" s="37">
        <f>o_IncomeStmt!AF15</f>
        <v/>
      </c>
      <c r="AG9" s="37">
        <f>o_IncomeStmt!AG15</f>
        <v/>
      </c>
      <c r="AH9" s="37">
        <f>o_IncomeStmt!AH15</f>
        <v/>
      </c>
      <c r="AI9" s="37">
        <f>o_IncomeStmt!AI15</f>
        <v/>
      </c>
      <c r="AJ9" s="37">
        <f>o_IncomeStmt!AJ15</f>
        <v/>
      </c>
      <c r="AK9" s="37">
        <f>o_IncomeStmt!AK15</f>
        <v/>
      </c>
      <c r="AL9" s="37">
        <f>o_IncomeStmt!AL15</f>
        <v/>
      </c>
      <c r="AM9" s="37">
        <f>o_IncomeStmt!AM15</f>
        <v/>
      </c>
      <c r="AN9" s="37">
        <f>o_IncomeStmt!AN15</f>
        <v/>
      </c>
      <c r="AO9" s="37">
        <f>o_IncomeStmt!AO15</f>
        <v/>
      </c>
      <c r="AP9" s="37">
        <f>o_IncomeStmt!AP15</f>
        <v/>
      </c>
      <c r="AQ9" s="37">
        <f>o_IncomeStmt!AQ15</f>
        <v/>
      </c>
      <c r="AR9" s="37">
        <f>o_IncomeStmt!AR15</f>
        <v/>
      </c>
      <c r="AS9" s="37">
        <f>o_IncomeStmt!AS15</f>
        <v/>
      </c>
      <c r="AT9" s="37">
        <f>o_IncomeStmt!AT15</f>
        <v/>
      </c>
      <c r="AU9" s="37">
        <f>o_IncomeStmt!AU15</f>
        <v/>
      </c>
      <c r="AV9" s="37">
        <f>o_IncomeStmt!AV15</f>
        <v/>
      </c>
      <c r="AW9" s="37">
        <f>o_IncomeStmt!AW15</f>
        <v/>
      </c>
      <c r="AX9" s="37">
        <f>o_IncomeStmt!AX15</f>
        <v/>
      </c>
      <c r="AY9" s="37">
        <f>o_IncomeStmt!AY15</f>
        <v/>
      </c>
      <c r="AZ9" s="37">
        <f>o_IncomeStmt!AZ15</f>
        <v/>
      </c>
      <c r="BA9" s="37">
        <f>o_IncomeStmt!BA15</f>
        <v/>
      </c>
      <c r="BB9" s="37">
        <f>o_IncomeStmt!BB15</f>
        <v/>
      </c>
      <c r="BC9" s="37">
        <f>o_IncomeStmt!BC15</f>
        <v/>
      </c>
      <c r="BD9" s="37">
        <f>o_IncomeStmt!BD15</f>
        <v/>
      </c>
      <c r="BE9" s="37">
        <f>o_IncomeStmt!BE15</f>
        <v/>
      </c>
      <c r="BF9" s="37">
        <f>o_IncomeStmt!BF15</f>
        <v/>
      </c>
      <c r="BG9" s="37">
        <f>o_IncomeStmt!BG15</f>
        <v/>
      </c>
      <c r="BH9" s="37">
        <f>o_IncomeStmt!BH15</f>
        <v/>
      </c>
      <c r="BI9" s="37">
        <f>o_IncomeStmt!BI15</f>
        <v/>
      </c>
      <c r="BJ9" s="37">
        <f>o_IncomeStmt!BJ15</f>
        <v/>
      </c>
      <c r="BK9" s="37">
        <f>o_IncomeStmt!BK15</f>
        <v/>
      </c>
      <c r="BL9" s="37">
        <f>o_IncomeStmt!BL15</f>
        <v/>
      </c>
      <c r="BM9" s="37">
        <f>o_IncomeStmt!BM15</f>
        <v/>
      </c>
      <c r="BN9" s="37">
        <f>o_IncomeStmt!BN15</f>
        <v/>
      </c>
      <c r="BO9" s="37">
        <f>o_IncomeStmt!BO15</f>
        <v/>
      </c>
      <c r="BP9" s="37">
        <f>o_IncomeStmt!BP15</f>
        <v/>
      </c>
      <c r="BQ9" s="37">
        <f>o_IncomeStmt!BQ15</f>
        <v/>
      </c>
      <c r="BR9" s="37">
        <f>o_IncomeStmt!BR15</f>
        <v/>
      </c>
      <c r="BS9" s="37">
        <f>o_IncomeStmt!BS15</f>
        <v/>
      </c>
      <c r="BT9" s="37">
        <f>o_IncomeStmt!BT15</f>
        <v/>
      </c>
      <c r="BU9" s="37">
        <f>o_IncomeStmt!BU15</f>
        <v/>
      </c>
      <c r="BV9" s="37">
        <f>o_IncomeStmt!BV15</f>
        <v/>
      </c>
      <c r="BW9" s="37">
        <f>o_IncomeStmt!BW15</f>
        <v/>
      </c>
      <c r="BX9" s="37">
        <f>o_IncomeStmt!BX15</f>
        <v/>
      </c>
      <c r="BY9" s="37">
        <f>o_IncomeStmt!BY15</f>
        <v/>
      </c>
      <c r="BZ9" s="37">
        <f>o_IncomeStmt!BZ15</f>
        <v/>
      </c>
      <c r="CA9" s="37">
        <f>o_IncomeStmt!CA15</f>
        <v/>
      </c>
      <c r="CB9" s="37">
        <f>o_IncomeStmt!CB15</f>
        <v/>
      </c>
      <c r="CC9" s="37">
        <f>o_IncomeStmt!CC15</f>
        <v/>
      </c>
      <c r="CD9" s="37">
        <f>o_IncomeStmt!CD15</f>
        <v/>
      </c>
      <c r="CE9" s="37">
        <f>o_IncomeStmt!CE15</f>
        <v/>
      </c>
      <c r="CF9" s="37">
        <f>o_IncomeStmt!CF15</f>
        <v/>
      </c>
      <c r="CG9" s="37">
        <f>o_IncomeStmt!CG15</f>
        <v/>
      </c>
      <c r="CH9" s="37">
        <f>o_IncomeStmt!CH15</f>
        <v/>
      </c>
      <c r="CI9" s="37">
        <f>o_IncomeStmt!CI15</f>
        <v/>
      </c>
      <c r="CJ9" s="37">
        <f>o_IncomeStmt!CJ15</f>
        <v/>
      </c>
      <c r="CK9" s="37">
        <f>o_IncomeStmt!CK15</f>
        <v/>
      </c>
      <c r="CL9" s="37">
        <f>o_IncomeStmt!CL15</f>
        <v/>
      </c>
      <c r="CM9" s="37">
        <f>o_IncomeStmt!CM15</f>
        <v/>
      </c>
      <c r="CN9" s="37">
        <f>o_IncomeStmt!CN15</f>
        <v/>
      </c>
      <c r="CO9" s="37">
        <f>o_IncomeStmt!CO15</f>
        <v/>
      </c>
      <c r="CP9" s="37">
        <f>o_IncomeStmt!CP15</f>
        <v/>
      </c>
      <c r="CQ9" s="37">
        <f>o_IncomeStmt!CQ15</f>
        <v/>
      </c>
      <c r="CR9" s="37">
        <f>o_IncomeStmt!CR15</f>
        <v/>
      </c>
      <c r="CS9" s="37">
        <f>o_IncomeStmt!CS15</f>
        <v/>
      </c>
      <c r="CT9" s="37">
        <f>o_IncomeStmt!CT15</f>
        <v/>
      </c>
      <c r="CU9" s="37">
        <f>o_IncomeStmt!CU15</f>
        <v/>
      </c>
      <c r="CV9" s="37">
        <f>o_IncomeStmt!CV15</f>
        <v/>
      </c>
      <c r="CW9" s="37">
        <f>o_IncomeStmt!CW15</f>
        <v/>
      </c>
      <c r="CX9" s="37">
        <f>o_IncomeStmt!CX15</f>
        <v/>
      </c>
      <c r="CY9" s="37">
        <f>o_IncomeStmt!CY15</f>
        <v/>
      </c>
      <c r="CZ9" s="37">
        <f>o_IncomeStmt!CZ15</f>
        <v/>
      </c>
      <c r="DA9" s="37">
        <f>o_IncomeStmt!DA15</f>
        <v/>
      </c>
      <c r="DB9" s="37">
        <f>o_IncomeStmt!DB15</f>
        <v/>
      </c>
      <c r="DC9" s="37">
        <f>o_IncomeStmt!DC15</f>
        <v/>
      </c>
      <c r="DD9" s="37">
        <f>o_IncomeStmt!DD15</f>
        <v/>
      </c>
      <c r="DE9" s="37">
        <f>o_IncomeStmt!DE15</f>
        <v/>
      </c>
      <c r="DF9" s="37">
        <f>o_IncomeStmt!DF15</f>
        <v/>
      </c>
      <c r="DG9" s="37">
        <f>o_IncomeStmt!DG15</f>
        <v/>
      </c>
      <c r="DH9" s="37">
        <f>o_IncomeStmt!DH15</f>
        <v/>
      </c>
      <c r="DI9" s="37">
        <f>o_IncomeStmt!DI15</f>
        <v/>
      </c>
      <c r="DJ9" s="37">
        <f>o_IncomeStmt!DJ15</f>
        <v/>
      </c>
      <c r="DK9" s="37">
        <f>o_IncomeStmt!DK15</f>
        <v/>
      </c>
      <c r="DL9" s="37">
        <f>o_IncomeStmt!DL15</f>
        <v/>
      </c>
      <c r="DM9" s="37">
        <f>o_IncomeStmt!DM15</f>
        <v/>
      </c>
      <c r="DN9" s="37">
        <f>o_IncomeStmt!DN15</f>
        <v/>
      </c>
      <c r="DO9" s="37">
        <f>o_IncomeStmt!DO15</f>
        <v/>
      </c>
      <c r="DP9" s="37">
        <f>o_IncomeStmt!DP15</f>
        <v/>
      </c>
      <c r="DQ9" s="37">
        <f>o_IncomeStmt!DQ15</f>
        <v/>
      </c>
      <c r="DR9" s="37">
        <f>o_IncomeStmt!DR15</f>
        <v/>
      </c>
      <c r="DS9" s="37">
        <f>o_IncomeStmt!DS15</f>
        <v/>
      </c>
      <c r="DT9" s="37">
        <f>o_IncomeStmt!DT15</f>
        <v/>
      </c>
      <c r="DU9" s="37">
        <f>o_IncomeStmt!DU15</f>
        <v/>
      </c>
      <c r="DV9" s="37">
        <f>o_IncomeStmt!DV15</f>
        <v/>
      </c>
      <c r="DW9" s="37">
        <f>o_IncomeStmt!DW15</f>
        <v/>
      </c>
      <c r="DX9" s="37">
        <f>o_IncomeStmt!DX15</f>
        <v/>
      </c>
      <c r="DY9" s="37">
        <f>o_IncomeStmt!DY15</f>
        <v/>
      </c>
      <c r="DZ9" s="37">
        <f>o_IncomeStmt!DZ15</f>
        <v/>
      </c>
      <c r="EA9" s="37">
        <f>o_IncomeStmt!EA15</f>
        <v/>
      </c>
      <c r="EB9" s="37">
        <f>o_IncomeStmt!EB15</f>
        <v/>
      </c>
      <c r="EC9" s="37">
        <f>o_IncomeStmt!EC15</f>
        <v/>
      </c>
      <c r="ED9" s="37">
        <f>o_IncomeStmt!ED15</f>
        <v/>
      </c>
      <c r="EE9" s="37">
        <f>o_IncomeStmt!EE15</f>
        <v/>
      </c>
      <c r="EF9" s="37">
        <f>o_IncomeStmt!EF15</f>
        <v/>
      </c>
      <c r="EG9" s="37">
        <f>o_IncomeStmt!EG15</f>
        <v/>
      </c>
      <c r="EH9" s="37">
        <f>o_IncomeStmt!EH15</f>
        <v/>
      </c>
      <c r="EI9" s="37">
        <f>o_IncomeStmt!EI15</f>
        <v/>
      </c>
      <c r="EJ9" s="37">
        <f>o_IncomeStmt!EJ15</f>
        <v/>
      </c>
      <c r="EK9" s="37">
        <f>o_IncomeStmt!EK15</f>
        <v/>
      </c>
      <c r="EL9" s="37">
        <f>o_IncomeStmt!EL15</f>
        <v/>
      </c>
      <c r="EM9" s="37">
        <f>o_IncomeStmt!EM15</f>
        <v/>
      </c>
      <c r="EN9" s="37">
        <f>o_IncomeStmt!EN15</f>
        <v/>
      </c>
      <c r="EO9" s="37">
        <f>o_IncomeStmt!EO15</f>
        <v/>
      </c>
      <c r="EP9" s="37">
        <f>o_IncomeStmt!EP15</f>
        <v/>
      </c>
      <c r="EQ9" s="37">
        <f>o_IncomeStmt!EQ15</f>
        <v/>
      </c>
      <c r="ER9" s="37">
        <f>o_IncomeStmt!ER15</f>
        <v/>
      </c>
      <c r="ES9" s="37">
        <f>o_IncomeStmt!ES15</f>
        <v/>
      </c>
      <c r="ET9" s="37">
        <f>o_IncomeStmt!ET15</f>
        <v/>
      </c>
      <c r="EU9" s="37">
        <f>o_IncomeStmt!EU15</f>
        <v/>
      </c>
      <c r="EV9" s="37">
        <f>o_IncomeStmt!EV15</f>
        <v/>
      </c>
      <c r="EW9" s="37">
        <f>o_IncomeStmt!EW15</f>
        <v/>
      </c>
      <c r="EX9" s="37">
        <f>o_IncomeStmt!EX15</f>
        <v/>
      </c>
      <c r="EY9" s="37">
        <f>o_IncomeStmt!EY15</f>
        <v/>
      </c>
      <c r="EZ9" s="37">
        <f>o_IncomeStmt!EZ15</f>
        <v/>
      </c>
      <c r="FA9" s="37">
        <f>o_IncomeStmt!FA15</f>
        <v/>
      </c>
      <c r="FB9" s="37">
        <f>o_IncomeStmt!FB15</f>
        <v/>
      </c>
      <c r="FC9" s="37">
        <f>o_IncomeStmt!FC15</f>
        <v/>
      </c>
      <c r="FD9" s="37">
        <f>o_IncomeStmt!FD15</f>
        <v/>
      </c>
      <c r="FE9" s="37">
        <f>o_IncomeStmt!FE15</f>
        <v/>
      </c>
      <c r="FF9" s="37">
        <f>o_IncomeStmt!FF15</f>
        <v/>
      </c>
      <c r="FG9" s="37">
        <f>o_IncomeStmt!FG15</f>
        <v/>
      </c>
      <c r="FH9" s="37">
        <f>o_IncomeStmt!FH15</f>
        <v/>
      </c>
      <c r="FI9" s="37">
        <f>o_IncomeStmt!FI15</f>
        <v/>
      </c>
      <c r="FJ9" s="37">
        <f>o_IncomeStmt!FJ15</f>
        <v/>
      </c>
      <c r="FK9" s="37">
        <f>o_IncomeStmt!FK15</f>
        <v/>
      </c>
      <c r="FL9" s="37">
        <f>o_IncomeStmt!FL15</f>
        <v/>
      </c>
      <c r="FM9" s="37">
        <f>o_IncomeStmt!FM15</f>
        <v/>
      </c>
      <c r="FN9" s="37">
        <f>o_IncomeStmt!FN15</f>
        <v/>
      </c>
      <c r="FO9" s="37">
        <f>o_IncomeStmt!FO15</f>
        <v/>
      </c>
      <c r="FP9" s="37">
        <f>o_IncomeStmt!FP15</f>
        <v/>
      </c>
      <c r="FQ9" s="37">
        <f>o_IncomeStmt!FQ15</f>
        <v/>
      </c>
      <c r="FR9" s="37">
        <f>o_IncomeStmt!FR15</f>
        <v/>
      </c>
      <c r="FS9" s="37">
        <f>o_IncomeStmt!FS15</f>
        <v/>
      </c>
      <c r="FT9" s="37">
        <f>o_IncomeStmt!FT15</f>
        <v/>
      </c>
      <c r="FU9" s="37">
        <f>o_IncomeStmt!FU15</f>
        <v/>
      </c>
      <c r="FV9" s="37">
        <f>o_IncomeStmt!FV15</f>
        <v/>
      </c>
      <c r="FW9" s="37">
        <f>o_IncomeStmt!FW15</f>
        <v/>
      </c>
      <c r="FX9" s="37">
        <f>o_IncomeStmt!FX15</f>
        <v/>
      </c>
      <c r="FY9" s="37">
        <f>o_IncomeStmt!FY15</f>
        <v/>
      </c>
      <c r="FZ9" s="37">
        <f>o_IncomeStmt!FZ15</f>
        <v/>
      </c>
      <c r="GA9" s="37">
        <f>o_IncomeStmt!GA15</f>
        <v/>
      </c>
    </row>
    <row r="10">
      <c r="A10" s="24" t="inlineStr">
        <is>
          <t>Income Tax</t>
        </is>
      </c>
      <c r="C10" s="35">
        <f>SUM(D10:GA10)</f>
        <v/>
      </c>
      <c r="D10" s="37">
        <f>o_IncomeStmt!D35</f>
        <v/>
      </c>
      <c r="E10" s="37">
        <f>o_IncomeStmt!E35</f>
        <v/>
      </c>
      <c r="F10" s="37">
        <f>o_IncomeStmt!F35</f>
        <v/>
      </c>
      <c r="G10" s="37">
        <f>o_IncomeStmt!G35</f>
        <v/>
      </c>
      <c r="H10" s="37">
        <f>o_IncomeStmt!H35</f>
        <v/>
      </c>
      <c r="I10" s="37">
        <f>o_IncomeStmt!I35</f>
        <v/>
      </c>
      <c r="J10" s="37">
        <f>o_IncomeStmt!J35</f>
        <v/>
      </c>
      <c r="K10" s="37">
        <f>o_IncomeStmt!K35</f>
        <v/>
      </c>
      <c r="L10" s="37">
        <f>o_IncomeStmt!L35</f>
        <v/>
      </c>
      <c r="M10" s="37">
        <f>o_IncomeStmt!M35</f>
        <v/>
      </c>
      <c r="N10" s="37">
        <f>o_IncomeStmt!N35</f>
        <v/>
      </c>
      <c r="O10" s="37">
        <f>o_IncomeStmt!O35</f>
        <v/>
      </c>
      <c r="P10" s="37">
        <f>o_IncomeStmt!P35</f>
        <v/>
      </c>
      <c r="Q10" s="37">
        <f>o_IncomeStmt!Q35</f>
        <v/>
      </c>
      <c r="R10" s="37">
        <f>o_IncomeStmt!R35</f>
        <v/>
      </c>
      <c r="S10" s="37">
        <f>o_IncomeStmt!S35</f>
        <v/>
      </c>
      <c r="T10" s="37">
        <f>o_IncomeStmt!T35</f>
        <v/>
      </c>
      <c r="U10" s="37">
        <f>o_IncomeStmt!U35</f>
        <v/>
      </c>
      <c r="V10" s="37">
        <f>o_IncomeStmt!V35</f>
        <v/>
      </c>
      <c r="W10" s="37">
        <f>o_IncomeStmt!W35</f>
        <v/>
      </c>
      <c r="X10" s="37">
        <f>o_IncomeStmt!X35</f>
        <v/>
      </c>
      <c r="Y10" s="37">
        <f>o_IncomeStmt!Y35</f>
        <v/>
      </c>
      <c r="Z10" s="37">
        <f>o_IncomeStmt!Z35</f>
        <v/>
      </c>
      <c r="AA10" s="37">
        <f>o_IncomeStmt!AA35</f>
        <v/>
      </c>
      <c r="AB10" s="37">
        <f>o_IncomeStmt!AB35</f>
        <v/>
      </c>
      <c r="AC10" s="37">
        <f>o_IncomeStmt!AC35</f>
        <v/>
      </c>
      <c r="AD10" s="37">
        <f>o_IncomeStmt!AD35</f>
        <v/>
      </c>
      <c r="AE10" s="37">
        <f>o_IncomeStmt!AE35</f>
        <v/>
      </c>
      <c r="AF10" s="37">
        <f>o_IncomeStmt!AF35</f>
        <v/>
      </c>
      <c r="AG10" s="37">
        <f>o_IncomeStmt!AG35</f>
        <v/>
      </c>
      <c r="AH10" s="37">
        <f>o_IncomeStmt!AH35</f>
        <v/>
      </c>
      <c r="AI10" s="37">
        <f>o_IncomeStmt!AI35</f>
        <v/>
      </c>
      <c r="AJ10" s="37">
        <f>o_IncomeStmt!AJ35</f>
        <v/>
      </c>
      <c r="AK10" s="37">
        <f>o_IncomeStmt!AK35</f>
        <v/>
      </c>
      <c r="AL10" s="37">
        <f>o_IncomeStmt!AL35</f>
        <v/>
      </c>
      <c r="AM10" s="37">
        <f>o_IncomeStmt!AM35</f>
        <v/>
      </c>
      <c r="AN10" s="37">
        <f>o_IncomeStmt!AN35</f>
        <v/>
      </c>
      <c r="AO10" s="37">
        <f>o_IncomeStmt!AO35</f>
        <v/>
      </c>
      <c r="AP10" s="37">
        <f>o_IncomeStmt!AP35</f>
        <v/>
      </c>
      <c r="AQ10" s="37">
        <f>o_IncomeStmt!AQ35</f>
        <v/>
      </c>
      <c r="AR10" s="37">
        <f>o_IncomeStmt!AR35</f>
        <v/>
      </c>
      <c r="AS10" s="37">
        <f>o_IncomeStmt!AS35</f>
        <v/>
      </c>
      <c r="AT10" s="37">
        <f>o_IncomeStmt!AT35</f>
        <v/>
      </c>
      <c r="AU10" s="37">
        <f>o_IncomeStmt!AU35</f>
        <v/>
      </c>
      <c r="AV10" s="37">
        <f>o_IncomeStmt!AV35</f>
        <v/>
      </c>
      <c r="AW10" s="37">
        <f>o_IncomeStmt!AW35</f>
        <v/>
      </c>
      <c r="AX10" s="37">
        <f>o_IncomeStmt!AX35</f>
        <v/>
      </c>
      <c r="AY10" s="37">
        <f>o_IncomeStmt!AY35</f>
        <v/>
      </c>
      <c r="AZ10" s="37">
        <f>o_IncomeStmt!AZ35</f>
        <v/>
      </c>
      <c r="BA10" s="37">
        <f>o_IncomeStmt!BA35</f>
        <v/>
      </c>
      <c r="BB10" s="37">
        <f>o_IncomeStmt!BB35</f>
        <v/>
      </c>
      <c r="BC10" s="37">
        <f>o_IncomeStmt!BC35</f>
        <v/>
      </c>
      <c r="BD10" s="37">
        <f>o_IncomeStmt!BD35</f>
        <v/>
      </c>
      <c r="BE10" s="37">
        <f>o_IncomeStmt!BE35</f>
        <v/>
      </c>
      <c r="BF10" s="37">
        <f>o_IncomeStmt!BF35</f>
        <v/>
      </c>
      <c r="BG10" s="37">
        <f>o_IncomeStmt!BG35</f>
        <v/>
      </c>
      <c r="BH10" s="37">
        <f>o_IncomeStmt!BH35</f>
        <v/>
      </c>
      <c r="BI10" s="37">
        <f>o_IncomeStmt!BI35</f>
        <v/>
      </c>
      <c r="BJ10" s="37">
        <f>o_IncomeStmt!BJ35</f>
        <v/>
      </c>
      <c r="BK10" s="37">
        <f>o_IncomeStmt!BK35</f>
        <v/>
      </c>
      <c r="BL10" s="37">
        <f>o_IncomeStmt!BL35</f>
        <v/>
      </c>
      <c r="BM10" s="37">
        <f>o_IncomeStmt!BM35</f>
        <v/>
      </c>
      <c r="BN10" s="37">
        <f>o_IncomeStmt!BN35</f>
        <v/>
      </c>
      <c r="BO10" s="37">
        <f>o_IncomeStmt!BO35</f>
        <v/>
      </c>
      <c r="BP10" s="37">
        <f>o_IncomeStmt!BP35</f>
        <v/>
      </c>
      <c r="BQ10" s="37">
        <f>o_IncomeStmt!BQ35</f>
        <v/>
      </c>
      <c r="BR10" s="37">
        <f>o_IncomeStmt!BR35</f>
        <v/>
      </c>
      <c r="BS10" s="37">
        <f>o_IncomeStmt!BS35</f>
        <v/>
      </c>
      <c r="BT10" s="37">
        <f>o_IncomeStmt!BT35</f>
        <v/>
      </c>
      <c r="BU10" s="37">
        <f>o_IncomeStmt!BU35</f>
        <v/>
      </c>
      <c r="BV10" s="37">
        <f>o_IncomeStmt!BV35</f>
        <v/>
      </c>
      <c r="BW10" s="37">
        <f>o_IncomeStmt!BW35</f>
        <v/>
      </c>
      <c r="BX10" s="37">
        <f>o_IncomeStmt!BX35</f>
        <v/>
      </c>
      <c r="BY10" s="37">
        <f>o_IncomeStmt!BY35</f>
        <v/>
      </c>
      <c r="BZ10" s="37">
        <f>o_IncomeStmt!BZ35</f>
        <v/>
      </c>
      <c r="CA10" s="37">
        <f>o_IncomeStmt!CA35</f>
        <v/>
      </c>
      <c r="CB10" s="37">
        <f>o_IncomeStmt!CB35</f>
        <v/>
      </c>
      <c r="CC10" s="37">
        <f>o_IncomeStmt!CC35</f>
        <v/>
      </c>
      <c r="CD10" s="37">
        <f>o_IncomeStmt!CD35</f>
        <v/>
      </c>
      <c r="CE10" s="37">
        <f>o_IncomeStmt!CE35</f>
        <v/>
      </c>
      <c r="CF10" s="37">
        <f>o_IncomeStmt!CF35</f>
        <v/>
      </c>
      <c r="CG10" s="37">
        <f>o_IncomeStmt!CG35</f>
        <v/>
      </c>
      <c r="CH10" s="37">
        <f>o_IncomeStmt!CH35</f>
        <v/>
      </c>
      <c r="CI10" s="37">
        <f>o_IncomeStmt!CI35</f>
        <v/>
      </c>
      <c r="CJ10" s="37">
        <f>o_IncomeStmt!CJ35</f>
        <v/>
      </c>
      <c r="CK10" s="37">
        <f>o_IncomeStmt!CK35</f>
        <v/>
      </c>
      <c r="CL10" s="37">
        <f>o_IncomeStmt!CL35</f>
        <v/>
      </c>
      <c r="CM10" s="37">
        <f>o_IncomeStmt!CM35</f>
        <v/>
      </c>
      <c r="CN10" s="37">
        <f>o_IncomeStmt!CN35</f>
        <v/>
      </c>
      <c r="CO10" s="37">
        <f>o_IncomeStmt!CO35</f>
        <v/>
      </c>
      <c r="CP10" s="37">
        <f>o_IncomeStmt!CP35</f>
        <v/>
      </c>
      <c r="CQ10" s="37">
        <f>o_IncomeStmt!CQ35</f>
        <v/>
      </c>
      <c r="CR10" s="37">
        <f>o_IncomeStmt!CR35</f>
        <v/>
      </c>
      <c r="CS10" s="37">
        <f>o_IncomeStmt!CS35</f>
        <v/>
      </c>
      <c r="CT10" s="37">
        <f>o_IncomeStmt!CT35</f>
        <v/>
      </c>
      <c r="CU10" s="37">
        <f>o_IncomeStmt!CU35</f>
        <v/>
      </c>
      <c r="CV10" s="37">
        <f>o_IncomeStmt!CV35</f>
        <v/>
      </c>
      <c r="CW10" s="37">
        <f>o_IncomeStmt!CW35</f>
        <v/>
      </c>
      <c r="CX10" s="37">
        <f>o_IncomeStmt!CX35</f>
        <v/>
      </c>
      <c r="CY10" s="37">
        <f>o_IncomeStmt!CY35</f>
        <v/>
      </c>
      <c r="CZ10" s="37">
        <f>o_IncomeStmt!CZ35</f>
        <v/>
      </c>
      <c r="DA10" s="37">
        <f>o_IncomeStmt!DA35</f>
        <v/>
      </c>
      <c r="DB10" s="37">
        <f>o_IncomeStmt!DB35</f>
        <v/>
      </c>
      <c r="DC10" s="37">
        <f>o_IncomeStmt!DC35</f>
        <v/>
      </c>
      <c r="DD10" s="37">
        <f>o_IncomeStmt!DD35</f>
        <v/>
      </c>
      <c r="DE10" s="37">
        <f>o_IncomeStmt!DE35</f>
        <v/>
      </c>
      <c r="DF10" s="37">
        <f>o_IncomeStmt!DF35</f>
        <v/>
      </c>
      <c r="DG10" s="37">
        <f>o_IncomeStmt!DG35</f>
        <v/>
      </c>
      <c r="DH10" s="37">
        <f>o_IncomeStmt!DH35</f>
        <v/>
      </c>
      <c r="DI10" s="37">
        <f>o_IncomeStmt!DI35</f>
        <v/>
      </c>
      <c r="DJ10" s="37">
        <f>o_IncomeStmt!DJ35</f>
        <v/>
      </c>
      <c r="DK10" s="37">
        <f>o_IncomeStmt!DK35</f>
        <v/>
      </c>
      <c r="DL10" s="37">
        <f>o_IncomeStmt!DL35</f>
        <v/>
      </c>
      <c r="DM10" s="37">
        <f>o_IncomeStmt!DM35</f>
        <v/>
      </c>
      <c r="DN10" s="37">
        <f>o_IncomeStmt!DN35</f>
        <v/>
      </c>
      <c r="DO10" s="37">
        <f>o_IncomeStmt!DO35</f>
        <v/>
      </c>
      <c r="DP10" s="37">
        <f>o_IncomeStmt!DP35</f>
        <v/>
      </c>
      <c r="DQ10" s="37">
        <f>o_IncomeStmt!DQ35</f>
        <v/>
      </c>
      <c r="DR10" s="37">
        <f>o_IncomeStmt!DR35</f>
        <v/>
      </c>
      <c r="DS10" s="37">
        <f>o_IncomeStmt!DS35</f>
        <v/>
      </c>
      <c r="DT10" s="37">
        <f>o_IncomeStmt!DT35</f>
        <v/>
      </c>
      <c r="DU10" s="37">
        <f>o_IncomeStmt!DU35</f>
        <v/>
      </c>
      <c r="DV10" s="37">
        <f>o_IncomeStmt!DV35</f>
        <v/>
      </c>
      <c r="DW10" s="37">
        <f>o_IncomeStmt!DW35</f>
        <v/>
      </c>
      <c r="DX10" s="37">
        <f>o_IncomeStmt!DX35</f>
        <v/>
      </c>
      <c r="DY10" s="37">
        <f>o_IncomeStmt!DY35</f>
        <v/>
      </c>
      <c r="DZ10" s="37">
        <f>o_IncomeStmt!DZ35</f>
        <v/>
      </c>
      <c r="EA10" s="37">
        <f>o_IncomeStmt!EA35</f>
        <v/>
      </c>
      <c r="EB10" s="37">
        <f>o_IncomeStmt!EB35</f>
        <v/>
      </c>
      <c r="EC10" s="37">
        <f>o_IncomeStmt!EC35</f>
        <v/>
      </c>
      <c r="ED10" s="37">
        <f>o_IncomeStmt!ED35</f>
        <v/>
      </c>
      <c r="EE10" s="37">
        <f>o_IncomeStmt!EE35</f>
        <v/>
      </c>
      <c r="EF10" s="37">
        <f>o_IncomeStmt!EF35</f>
        <v/>
      </c>
      <c r="EG10" s="37">
        <f>o_IncomeStmt!EG35</f>
        <v/>
      </c>
      <c r="EH10" s="37">
        <f>o_IncomeStmt!EH35</f>
        <v/>
      </c>
      <c r="EI10" s="37">
        <f>o_IncomeStmt!EI35</f>
        <v/>
      </c>
      <c r="EJ10" s="37">
        <f>o_IncomeStmt!EJ35</f>
        <v/>
      </c>
      <c r="EK10" s="37">
        <f>o_IncomeStmt!EK35</f>
        <v/>
      </c>
      <c r="EL10" s="37">
        <f>o_IncomeStmt!EL35</f>
        <v/>
      </c>
      <c r="EM10" s="37">
        <f>o_IncomeStmt!EM35</f>
        <v/>
      </c>
      <c r="EN10" s="37">
        <f>o_IncomeStmt!EN35</f>
        <v/>
      </c>
      <c r="EO10" s="37">
        <f>o_IncomeStmt!EO35</f>
        <v/>
      </c>
      <c r="EP10" s="37">
        <f>o_IncomeStmt!EP35</f>
        <v/>
      </c>
      <c r="EQ10" s="37">
        <f>o_IncomeStmt!EQ35</f>
        <v/>
      </c>
      <c r="ER10" s="37">
        <f>o_IncomeStmt!ER35</f>
        <v/>
      </c>
      <c r="ES10" s="37">
        <f>o_IncomeStmt!ES35</f>
        <v/>
      </c>
      <c r="ET10" s="37">
        <f>o_IncomeStmt!ET35</f>
        <v/>
      </c>
      <c r="EU10" s="37">
        <f>o_IncomeStmt!EU35</f>
        <v/>
      </c>
      <c r="EV10" s="37">
        <f>o_IncomeStmt!EV35</f>
        <v/>
      </c>
      <c r="EW10" s="37">
        <f>o_IncomeStmt!EW35</f>
        <v/>
      </c>
      <c r="EX10" s="37">
        <f>o_IncomeStmt!EX35</f>
        <v/>
      </c>
      <c r="EY10" s="37">
        <f>o_IncomeStmt!EY35</f>
        <v/>
      </c>
      <c r="EZ10" s="37">
        <f>o_IncomeStmt!EZ35</f>
        <v/>
      </c>
      <c r="FA10" s="37">
        <f>o_IncomeStmt!FA35</f>
        <v/>
      </c>
      <c r="FB10" s="37">
        <f>o_IncomeStmt!FB35</f>
        <v/>
      </c>
      <c r="FC10" s="37">
        <f>o_IncomeStmt!FC35</f>
        <v/>
      </c>
      <c r="FD10" s="37">
        <f>o_IncomeStmt!FD35</f>
        <v/>
      </c>
      <c r="FE10" s="37">
        <f>o_IncomeStmt!FE35</f>
        <v/>
      </c>
      <c r="FF10" s="37">
        <f>o_IncomeStmt!FF35</f>
        <v/>
      </c>
      <c r="FG10" s="37">
        <f>o_IncomeStmt!FG35</f>
        <v/>
      </c>
      <c r="FH10" s="37">
        <f>o_IncomeStmt!FH35</f>
        <v/>
      </c>
      <c r="FI10" s="37">
        <f>o_IncomeStmt!FI35</f>
        <v/>
      </c>
      <c r="FJ10" s="37">
        <f>o_IncomeStmt!FJ35</f>
        <v/>
      </c>
      <c r="FK10" s="37">
        <f>o_IncomeStmt!FK35</f>
        <v/>
      </c>
      <c r="FL10" s="37">
        <f>o_IncomeStmt!FL35</f>
        <v/>
      </c>
      <c r="FM10" s="37">
        <f>o_IncomeStmt!FM35</f>
        <v/>
      </c>
      <c r="FN10" s="37">
        <f>o_IncomeStmt!FN35</f>
        <v/>
      </c>
      <c r="FO10" s="37">
        <f>o_IncomeStmt!FO35</f>
        <v/>
      </c>
      <c r="FP10" s="37">
        <f>o_IncomeStmt!FP35</f>
        <v/>
      </c>
      <c r="FQ10" s="37">
        <f>o_IncomeStmt!FQ35</f>
        <v/>
      </c>
      <c r="FR10" s="37">
        <f>o_IncomeStmt!FR35</f>
        <v/>
      </c>
      <c r="FS10" s="37">
        <f>o_IncomeStmt!FS35</f>
        <v/>
      </c>
      <c r="FT10" s="37">
        <f>o_IncomeStmt!FT35</f>
        <v/>
      </c>
      <c r="FU10" s="37">
        <f>o_IncomeStmt!FU35</f>
        <v/>
      </c>
      <c r="FV10" s="37">
        <f>o_IncomeStmt!FV35</f>
        <v/>
      </c>
      <c r="FW10" s="37">
        <f>o_IncomeStmt!FW35</f>
        <v/>
      </c>
      <c r="FX10" s="37">
        <f>o_IncomeStmt!FX35</f>
        <v/>
      </c>
      <c r="FY10" s="37">
        <f>o_IncomeStmt!FY35</f>
        <v/>
      </c>
      <c r="FZ10" s="37">
        <f>o_IncomeStmt!FZ35</f>
        <v/>
      </c>
      <c r="GA10" s="37">
        <f>o_IncomeStmt!GA35</f>
        <v/>
      </c>
    </row>
    <row r="11">
      <c r="A11" s="24" t="inlineStr">
        <is>
          <t>Total Tax Burden</t>
        </is>
      </c>
      <c r="C11" s="35">
        <f>SUM(D11:GA11)</f>
        <v/>
      </c>
      <c r="D11" s="49">
        <f>D9+D10</f>
        <v/>
      </c>
      <c r="E11" s="49">
        <f>E9+E10</f>
        <v/>
      </c>
      <c r="F11" s="49">
        <f>F9+F10</f>
        <v/>
      </c>
      <c r="G11" s="49">
        <f>G9+G10</f>
        <v/>
      </c>
      <c r="H11" s="49">
        <f>H9+H10</f>
        <v/>
      </c>
      <c r="I11" s="49">
        <f>I9+I10</f>
        <v/>
      </c>
      <c r="J11" s="49">
        <f>J9+J10</f>
        <v/>
      </c>
      <c r="K11" s="49">
        <f>K9+K10</f>
        <v/>
      </c>
      <c r="L11" s="49">
        <f>L9+L10</f>
        <v/>
      </c>
      <c r="M11" s="49">
        <f>M9+M10</f>
        <v/>
      </c>
      <c r="N11" s="49">
        <f>N9+N10</f>
        <v/>
      </c>
      <c r="O11" s="49">
        <f>O9+O10</f>
        <v/>
      </c>
      <c r="P11" s="49">
        <f>P9+P10</f>
        <v/>
      </c>
      <c r="Q11" s="49">
        <f>Q9+Q10</f>
        <v/>
      </c>
      <c r="R11" s="49">
        <f>R9+R10</f>
        <v/>
      </c>
      <c r="S11" s="49">
        <f>S9+S10</f>
        <v/>
      </c>
      <c r="T11" s="49">
        <f>T9+T10</f>
        <v/>
      </c>
      <c r="U11" s="49">
        <f>U9+U10</f>
        <v/>
      </c>
      <c r="V11" s="49">
        <f>V9+V10</f>
        <v/>
      </c>
      <c r="W11" s="49">
        <f>W9+W10</f>
        <v/>
      </c>
      <c r="X11" s="49">
        <f>X9+X10</f>
        <v/>
      </c>
      <c r="Y11" s="49">
        <f>Y9+Y10</f>
        <v/>
      </c>
      <c r="Z11" s="49">
        <f>Z9+Z10</f>
        <v/>
      </c>
      <c r="AA11" s="49">
        <f>AA9+AA10</f>
        <v/>
      </c>
      <c r="AB11" s="49">
        <f>AB9+AB10</f>
        <v/>
      </c>
      <c r="AC11" s="49">
        <f>AC9+AC10</f>
        <v/>
      </c>
      <c r="AD11" s="49">
        <f>AD9+AD10</f>
        <v/>
      </c>
      <c r="AE11" s="49">
        <f>AE9+AE10</f>
        <v/>
      </c>
      <c r="AF11" s="49">
        <f>AF9+AF10</f>
        <v/>
      </c>
      <c r="AG11" s="49">
        <f>AG9+AG10</f>
        <v/>
      </c>
      <c r="AH11" s="49">
        <f>AH9+AH10</f>
        <v/>
      </c>
      <c r="AI11" s="49">
        <f>AI9+AI10</f>
        <v/>
      </c>
      <c r="AJ11" s="49">
        <f>AJ9+AJ10</f>
        <v/>
      </c>
      <c r="AK11" s="49">
        <f>AK9+AK10</f>
        <v/>
      </c>
      <c r="AL11" s="49">
        <f>AL9+AL10</f>
        <v/>
      </c>
      <c r="AM11" s="49">
        <f>AM9+AM10</f>
        <v/>
      </c>
      <c r="AN11" s="49">
        <f>AN9+AN10</f>
        <v/>
      </c>
      <c r="AO11" s="49">
        <f>AO9+AO10</f>
        <v/>
      </c>
      <c r="AP11" s="49">
        <f>AP9+AP10</f>
        <v/>
      </c>
      <c r="AQ11" s="49">
        <f>AQ9+AQ10</f>
        <v/>
      </c>
      <c r="AR11" s="49">
        <f>AR9+AR10</f>
        <v/>
      </c>
      <c r="AS11" s="49">
        <f>AS9+AS10</f>
        <v/>
      </c>
      <c r="AT11" s="49">
        <f>AT9+AT10</f>
        <v/>
      </c>
      <c r="AU11" s="49">
        <f>AU9+AU10</f>
        <v/>
      </c>
      <c r="AV11" s="49">
        <f>AV9+AV10</f>
        <v/>
      </c>
      <c r="AW11" s="49">
        <f>AW9+AW10</f>
        <v/>
      </c>
      <c r="AX11" s="49">
        <f>AX9+AX10</f>
        <v/>
      </c>
      <c r="AY11" s="49">
        <f>AY9+AY10</f>
        <v/>
      </c>
      <c r="AZ11" s="49">
        <f>AZ9+AZ10</f>
        <v/>
      </c>
      <c r="BA11" s="49">
        <f>BA9+BA10</f>
        <v/>
      </c>
      <c r="BB11" s="49">
        <f>BB9+BB10</f>
        <v/>
      </c>
      <c r="BC11" s="49">
        <f>BC9+BC10</f>
        <v/>
      </c>
      <c r="BD11" s="49">
        <f>BD9+BD10</f>
        <v/>
      </c>
      <c r="BE11" s="49">
        <f>BE9+BE10</f>
        <v/>
      </c>
      <c r="BF11" s="49">
        <f>BF9+BF10</f>
        <v/>
      </c>
      <c r="BG11" s="49">
        <f>BG9+BG10</f>
        <v/>
      </c>
      <c r="BH11" s="49">
        <f>BH9+BH10</f>
        <v/>
      </c>
      <c r="BI11" s="49">
        <f>BI9+BI10</f>
        <v/>
      </c>
      <c r="BJ11" s="49">
        <f>BJ9+BJ10</f>
        <v/>
      </c>
      <c r="BK11" s="49">
        <f>BK9+BK10</f>
        <v/>
      </c>
      <c r="BL11" s="49">
        <f>BL9+BL10</f>
        <v/>
      </c>
      <c r="BM11" s="49">
        <f>BM9+BM10</f>
        <v/>
      </c>
      <c r="BN11" s="49">
        <f>BN9+BN10</f>
        <v/>
      </c>
      <c r="BO11" s="49">
        <f>BO9+BO10</f>
        <v/>
      </c>
      <c r="BP11" s="49">
        <f>BP9+BP10</f>
        <v/>
      </c>
      <c r="BQ11" s="49">
        <f>BQ9+BQ10</f>
        <v/>
      </c>
      <c r="BR11" s="49">
        <f>BR9+BR10</f>
        <v/>
      </c>
      <c r="BS11" s="49">
        <f>BS9+BS10</f>
        <v/>
      </c>
      <c r="BT11" s="49">
        <f>BT9+BT10</f>
        <v/>
      </c>
      <c r="BU11" s="49">
        <f>BU9+BU10</f>
        <v/>
      </c>
      <c r="BV11" s="49">
        <f>BV9+BV10</f>
        <v/>
      </c>
      <c r="BW11" s="49">
        <f>BW9+BW10</f>
        <v/>
      </c>
      <c r="BX11" s="49">
        <f>BX9+BX10</f>
        <v/>
      </c>
      <c r="BY11" s="49">
        <f>BY9+BY10</f>
        <v/>
      </c>
      <c r="BZ11" s="49">
        <f>BZ9+BZ10</f>
        <v/>
      </c>
      <c r="CA11" s="49">
        <f>CA9+CA10</f>
        <v/>
      </c>
      <c r="CB11" s="49">
        <f>CB9+CB10</f>
        <v/>
      </c>
      <c r="CC11" s="49">
        <f>CC9+CC10</f>
        <v/>
      </c>
      <c r="CD11" s="49">
        <f>CD9+CD10</f>
        <v/>
      </c>
      <c r="CE11" s="49">
        <f>CE9+CE10</f>
        <v/>
      </c>
      <c r="CF11" s="49">
        <f>CF9+CF10</f>
        <v/>
      </c>
      <c r="CG11" s="49">
        <f>CG9+CG10</f>
        <v/>
      </c>
      <c r="CH11" s="49">
        <f>CH9+CH10</f>
        <v/>
      </c>
      <c r="CI11" s="49">
        <f>CI9+CI10</f>
        <v/>
      </c>
      <c r="CJ11" s="49">
        <f>CJ9+CJ10</f>
        <v/>
      </c>
      <c r="CK11" s="49">
        <f>CK9+CK10</f>
        <v/>
      </c>
      <c r="CL11" s="49">
        <f>CL9+CL10</f>
        <v/>
      </c>
      <c r="CM11" s="49">
        <f>CM9+CM10</f>
        <v/>
      </c>
      <c r="CN11" s="49">
        <f>CN9+CN10</f>
        <v/>
      </c>
      <c r="CO11" s="49">
        <f>CO9+CO10</f>
        <v/>
      </c>
      <c r="CP11" s="49">
        <f>CP9+CP10</f>
        <v/>
      </c>
      <c r="CQ11" s="49">
        <f>CQ9+CQ10</f>
        <v/>
      </c>
      <c r="CR11" s="49">
        <f>CR9+CR10</f>
        <v/>
      </c>
      <c r="CS11" s="49">
        <f>CS9+CS10</f>
        <v/>
      </c>
      <c r="CT11" s="49">
        <f>CT9+CT10</f>
        <v/>
      </c>
      <c r="CU11" s="49">
        <f>CU9+CU10</f>
        <v/>
      </c>
      <c r="CV11" s="49">
        <f>CV9+CV10</f>
        <v/>
      </c>
      <c r="CW11" s="49">
        <f>CW9+CW10</f>
        <v/>
      </c>
      <c r="CX11" s="49">
        <f>CX9+CX10</f>
        <v/>
      </c>
      <c r="CY11" s="49">
        <f>CY9+CY10</f>
        <v/>
      </c>
      <c r="CZ11" s="49">
        <f>CZ9+CZ10</f>
        <v/>
      </c>
      <c r="DA11" s="49">
        <f>DA9+DA10</f>
        <v/>
      </c>
      <c r="DB11" s="49">
        <f>DB9+DB10</f>
        <v/>
      </c>
      <c r="DC11" s="49">
        <f>DC9+DC10</f>
        <v/>
      </c>
      <c r="DD11" s="49">
        <f>DD9+DD10</f>
        <v/>
      </c>
      <c r="DE11" s="49">
        <f>DE9+DE10</f>
        <v/>
      </c>
      <c r="DF11" s="49">
        <f>DF9+DF10</f>
        <v/>
      </c>
      <c r="DG11" s="49">
        <f>DG9+DG10</f>
        <v/>
      </c>
      <c r="DH11" s="49">
        <f>DH9+DH10</f>
        <v/>
      </c>
      <c r="DI11" s="49">
        <f>DI9+DI10</f>
        <v/>
      </c>
      <c r="DJ11" s="49">
        <f>DJ9+DJ10</f>
        <v/>
      </c>
      <c r="DK11" s="49">
        <f>DK9+DK10</f>
        <v/>
      </c>
      <c r="DL11" s="49">
        <f>DL9+DL10</f>
        <v/>
      </c>
      <c r="DM11" s="49">
        <f>DM9+DM10</f>
        <v/>
      </c>
      <c r="DN11" s="49">
        <f>DN9+DN10</f>
        <v/>
      </c>
      <c r="DO11" s="49">
        <f>DO9+DO10</f>
        <v/>
      </c>
      <c r="DP11" s="49">
        <f>DP9+DP10</f>
        <v/>
      </c>
      <c r="DQ11" s="49">
        <f>DQ9+DQ10</f>
        <v/>
      </c>
      <c r="DR11" s="49">
        <f>DR9+DR10</f>
        <v/>
      </c>
      <c r="DS11" s="49">
        <f>DS9+DS10</f>
        <v/>
      </c>
      <c r="DT11" s="49">
        <f>DT9+DT10</f>
        <v/>
      </c>
      <c r="DU11" s="49">
        <f>DU9+DU10</f>
        <v/>
      </c>
      <c r="DV11" s="49">
        <f>DV9+DV10</f>
        <v/>
      </c>
      <c r="DW11" s="49">
        <f>DW9+DW10</f>
        <v/>
      </c>
      <c r="DX11" s="49">
        <f>DX9+DX10</f>
        <v/>
      </c>
      <c r="DY11" s="49">
        <f>DY9+DY10</f>
        <v/>
      </c>
      <c r="DZ11" s="49">
        <f>DZ9+DZ10</f>
        <v/>
      </c>
      <c r="EA11" s="49">
        <f>EA9+EA10</f>
        <v/>
      </c>
      <c r="EB11" s="49">
        <f>EB9+EB10</f>
        <v/>
      </c>
      <c r="EC11" s="49">
        <f>EC9+EC10</f>
        <v/>
      </c>
      <c r="ED11" s="49">
        <f>ED9+ED10</f>
        <v/>
      </c>
      <c r="EE11" s="49">
        <f>EE9+EE10</f>
        <v/>
      </c>
      <c r="EF11" s="49">
        <f>EF9+EF10</f>
        <v/>
      </c>
      <c r="EG11" s="49">
        <f>EG9+EG10</f>
        <v/>
      </c>
      <c r="EH11" s="49">
        <f>EH9+EH10</f>
        <v/>
      </c>
      <c r="EI11" s="49">
        <f>EI9+EI10</f>
        <v/>
      </c>
      <c r="EJ11" s="49">
        <f>EJ9+EJ10</f>
        <v/>
      </c>
      <c r="EK11" s="49">
        <f>EK9+EK10</f>
        <v/>
      </c>
      <c r="EL11" s="49">
        <f>EL9+EL10</f>
        <v/>
      </c>
      <c r="EM11" s="49">
        <f>EM9+EM10</f>
        <v/>
      </c>
      <c r="EN11" s="49">
        <f>EN9+EN10</f>
        <v/>
      </c>
      <c r="EO11" s="49">
        <f>EO9+EO10</f>
        <v/>
      </c>
      <c r="EP11" s="49">
        <f>EP9+EP10</f>
        <v/>
      </c>
      <c r="EQ11" s="49">
        <f>EQ9+EQ10</f>
        <v/>
      </c>
      <c r="ER11" s="49">
        <f>ER9+ER10</f>
        <v/>
      </c>
      <c r="ES11" s="49">
        <f>ES9+ES10</f>
        <v/>
      </c>
      <c r="ET11" s="49">
        <f>ET9+ET10</f>
        <v/>
      </c>
      <c r="EU11" s="49">
        <f>EU9+EU10</f>
        <v/>
      </c>
      <c r="EV11" s="49">
        <f>EV9+EV10</f>
        <v/>
      </c>
      <c r="EW11" s="49">
        <f>EW9+EW10</f>
        <v/>
      </c>
      <c r="EX11" s="49">
        <f>EX9+EX10</f>
        <v/>
      </c>
      <c r="EY11" s="49">
        <f>EY9+EY10</f>
        <v/>
      </c>
      <c r="EZ11" s="49">
        <f>EZ9+EZ10</f>
        <v/>
      </c>
      <c r="FA11" s="49">
        <f>FA9+FA10</f>
        <v/>
      </c>
      <c r="FB11" s="49">
        <f>FB9+FB10</f>
        <v/>
      </c>
      <c r="FC11" s="49">
        <f>FC9+FC10</f>
        <v/>
      </c>
      <c r="FD11" s="49">
        <f>FD9+FD10</f>
        <v/>
      </c>
      <c r="FE11" s="49">
        <f>FE9+FE10</f>
        <v/>
      </c>
      <c r="FF11" s="49">
        <f>FF9+FF10</f>
        <v/>
      </c>
      <c r="FG11" s="49">
        <f>FG9+FG10</f>
        <v/>
      </c>
      <c r="FH11" s="49">
        <f>FH9+FH10</f>
        <v/>
      </c>
      <c r="FI11" s="49">
        <f>FI9+FI10</f>
        <v/>
      </c>
      <c r="FJ11" s="49">
        <f>FJ9+FJ10</f>
        <v/>
      </c>
      <c r="FK11" s="49">
        <f>FK9+FK10</f>
        <v/>
      </c>
      <c r="FL11" s="49">
        <f>FL9+FL10</f>
        <v/>
      </c>
      <c r="FM11" s="49">
        <f>FM9+FM10</f>
        <v/>
      </c>
      <c r="FN11" s="49">
        <f>FN9+FN10</f>
        <v/>
      </c>
      <c r="FO11" s="49">
        <f>FO9+FO10</f>
        <v/>
      </c>
      <c r="FP11" s="49">
        <f>FP9+FP10</f>
        <v/>
      </c>
      <c r="FQ11" s="49">
        <f>FQ9+FQ10</f>
        <v/>
      </c>
      <c r="FR11" s="49">
        <f>FR9+FR10</f>
        <v/>
      </c>
      <c r="FS11" s="49">
        <f>FS9+FS10</f>
        <v/>
      </c>
      <c r="FT11" s="49">
        <f>FT9+FT10</f>
        <v/>
      </c>
      <c r="FU11" s="49">
        <f>FU9+FU10</f>
        <v/>
      </c>
      <c r="FV11" s="49">
        <f>FV9+FV10</f>
        <v/>
      </c>
      <c r="FW11" s="49">
        <f>FW9+FW10</f>
        <v/>
      </c>
      <c r="FX11" s="49">
        <f>FX9+FX10</f>
        <v/>
      </c>
      <c r="FY11" s="49">
        <f>FY9+FY10</f>
        <v/>
      </c>
      <c r="FZ11" s="49">
        <f>FZ9+FZ10</f>
        <v/>
      </c>
      <c r="GA11" s="49">
        <f>GA9+GA10</f>
        <v/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tabColor rgb="00008000"/>
    <outlinePr summaryBelow="1" summaryRight="1"/>
    <pageSetUpPr/>
  </sheetPr>
  <dimension ref="A1:GA37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MONTHLY CASH FLOW STATEMENT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Year</t>
        </is>
      </c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Phase</t>
        </is>
      </c>
      <c r="D6" s="25" t="inlineStr">
        <is>
          <t>Pre-Dev</t>
        </is>
      </c>
      <c r="E6" s="25" t="inlineStr">
        <is>
          <t>Pre-Dev</t>
        </is>
      </c>
      <c r="F6" s="25" t="inlineStr">
        <is>
          <t>Pre-Dev</t>
        </is>
      </c>
      <c r="G6" s="25" t="inlineStr">
        <is>
          <t>Pre-Dev</t>
        </is>
      </c>
      <c r="H6" s="25" t="inlineStr">
        <is>
          <t>Pre-Dev</t>
        </is>
      </c>
      <c r="I6" s="25" t="inlineStr">
        <is>
          <t>Pre-Dev</t>
        </is>
      </c>
      <c r="J6" s="25" t="inlineStr">
        <is>
          <t>Pre-Dev</t>
        </is>
      </c>
      <c r="K6" s="25" t="inlineStr">
        <is>
          <t>Pre-Dev</t>
        </is>
      </c>
      <c r="L6" s="25" t="inlineStr">
        <is>
          <t>Pre-Dev</t>
        </is>
      </c>
      <c r="M6" s="25" t="inlineStr">
        <is>
          <t>Pre-Dev</t>
        </is>
      </c>
      <c r="N6" s="25" t="inlineStr">
        <is>
          <t>Pre-Dev</t>
        </is>
      </c>
      <c r="O6" s="25" t="inlineStr">
        <is>
          <t>Pre-Dev</t>
        </is>
      </c>
      <c r="P6" s="25" t="inlineStr">
        <is>
          <t>Development</t>
        </is>
      </c>
      <c r="Q6" s="25" t="inlineStr">
        <is>
          <t>Development</t>
        </is>
      </c>
      <c r="R6" s="25" t="inlineStr">
        <is>
          <t>Development</t>
        </is>
      </c>
      <c r="S6" s="25" t="inlineStr">
        <is>
          <t>Development</t>
        </is>
      </c>
      <c r="T6" s="25" t="inlineStr">
        <is>
          <t>Development</t>
        </is>
      </c>
      <c r="U6" s="25" t="inlineStr">
        <is>
          <t>Development</t>
        </is>
      </c>
      <c r="V6" s="25" t="inlineStr">
        <is>
          <t>Development</t>
        </is>
      </c>
      <c r="W6" s="25" t="inlineStr">
        <is>
          <t>Development</t>
        </is>
      </c>
      <c r="X6" s="25" t="inlineStr">
        <is>
          <t>Development</t>
        </is>
      </c>
      <c r="Y6" s="25" t="inlineStr">
        <is>
          <t>Development</t>
        </is>
      </c>
      <c r="Z6" s="25" t="inlineStr">
        <is>
          <t>Development</t>
        </is>
      </c>
      <c r="AA6" s="25" t="inlineStr">
        <is>
          <t>Development</t>
        </is>
      </c>
      <c r="AB6" s="25" t="inlineStr">
        <is>
          <t>Development</t>
        </is>
      </c>
      <c r="AC6" s="25" t="inlineStr">
        <is>
          <t>Development</t>
        </is>
      </c>
      <c r="AD6" s="25" t="inlineStr">
        <is>
          <t>Development</t>
        </is>
      </c>
      <c r="AE6" s="25" t="inlineStr">
        <is>
          <t>Development</t>
        </is>
      </c>
      <c r="AF6" s="25" t="inlineStr">
        <is>
          <t>Development</t>
        </is>
      </c>
      <c r="AG6" s="25" t="inlineStr">
        <is>
          <t>Development</t>
        </is>
      </c>
      <c r="AH6" s="25" t="inlineStr">
        <is>
          <t>Development</t>
        </is>
      </c>
      <c r="AI6" s="25" t="inlineStr">
        <is>
          <t>Development</t>
        </is>
      </c>
      <c r="AJ6" s="25" t="inlineStr">
        <is>
          <t>Development</t>
        </is>
      </c>
      <c r="AK6" s="25" t="inlineStr">
        <is>
          <t>Development</t>
        </is>
      </c>
      <c r="AL6" s="25" t="inlineStr">
        <is>
          <t>Development</t>
        </is>
      </c>
      <c r="AM6" s="25" t="inlineStr">
        <is>
          <t>Development</t>
        </is>
      </c>
      <c r="AN6" s="25" t="inlineStr">
        <is>
          <t>Development</t>
        </is>
      </c>
      <c r="AO6" s="25" t="inlineStr">
        <is>
          <t>Development</t>
        </is>
      </c>
      <c r="AP6" s="25" t="inlineStr">
        <is>
          <t>Development</t>
        </is>
      </c>
      <c r="AQ6" s="25" t="inlineStr">
        <is>
          <t>Development</t>
        </is>
      </c>
      <c r="AR6" s="25" t="inlineStr">
        <is>
          <t>Development</t>
        </is>
      </c>
      <c r="AS6" s="25" t="inlineStr">
        <is>
          <t>Development</t>
        </is>
      </c>
      <c r="AT6" s="25" t="inlineStr">
        <is>
          <t>Ramp-Up</t>
        </is>
      </c>
      <c r="AU6" s="25" t="inlineStr">
        <is>
          <t>Ramp-Up</t>
        </is>
      </c>
      <c r="AV6" s="25" t="inlineStr">
        <is>
          <t>Ramp-Up</t>
        </is>
      </c>
      <c r="AW6" s="25" t="inlineStr">
        <is>
          <t>Ramp-Up</t>
        </is>
      </c>
      <c r="AX6" s="25" t="inlineStr">
        <is>
          <t>Ramp-Up</t>
        </is>
      </c>
      <c r="AY6" s="25" t="inlineStr">
        <is>
          <t>Ramp-Up</t>
        </is>
      </c>
      <c r="AZ6" s="25" t="inlineStr">
        <is>
          <t>Ramp-Up</t>
        </is>
      </c>
      <c r="BA6" s="25" t="inlineStr">
        <is>
          <t>Ramp-Up</t>
        </is>
      </c>
      <c r="BB6" s="25" t="inlineStr">
        <is>
          <t>Ramp-Up</t>
        </is>
      </c>
      <c r="BC6" s="25" t="inlineStr">
        <is>
          <t>Ramp-Up</t>
        </is>
      </c>
      <c r="BD6" s="25" t="inlineStr">
        <is>
          <t>Ramp-Up</t>
        </is>
      </c>
      <c r="BE6" s="25" t="inlineStr">
        <is>
          <t>Ramp-Up</t>
        </is>
      </c>
      <c r="BF6" s="25" t="inlineStr">
        <is>
          <t>Steady State</t>
        </is>
      </c>
      <c r="BG6" s="25" t="inlineStr">
        <is>
          <t>Steady State</t>
        </is>
      </c>
      <c r="BH6" s="25" t="inlineStr">
        <is>
          <t>Steady State</t>
        </is>
      </c>
      <c r="BI6" s="25" t="inlineStr">
        <is>
          <t>Steady State</t>
        </is>
      </c>
      <c r="BJ6" s="25" t="inlineStr">
        <is>
          <t>Steady State</t>
        </is>
      </c>
      <c r="BK6" s="25" t="inlineStr">
        <is>
          <t>Steady State</t>
        </is>
      </c>
      <c r="BL6" s="25" t="inlineStr">
        <is>
          <t>Steady State</t>
        </is>
      </c>
      <c r="BM6" s="25" t="inlineStr">
        <is>
          <t>Steady State</t>
        </is>
      </c>
      <c r="BN6" s="25" t="inlineStr">
        <is>
          <t>Steady State</t>
        </is>
      </c>
      <c r="BO6" s="25" t="inlineStr">
        <is>
          <t>Steady State</t>
        </is>
      </c>
      <c r="BP6" s="25" t="inlineStr">
        <is>
          <t>Steady State</t>
        </is>
      </c>
      <c r="BQ6" s="25" t="inlineStr">
        <is>
          <t>Steady State</t>
        </is>
      </c>
      <c r="BR6" s="25" t="inlineStr">
        <is>
          <t>Steady State</t>
        </is>
      </c>
      <c r="BS6" s="25" t="inlineStr">
        <is>
          <t>Steady State</t>
        </is>
      </c>
      <c r="BT6" s="25" t="inlineStr">
        <is>
          <t>Steady State</t>
        </is>
      </c>
      <c r="BU6" s="25" t="inlineStr">
        <is>
          <t>Steady State</t>
        </is>
      </c>
      <c r="BV6" s="25" t="inlineStr">
        <is>
          <t>Steady State</t>
        </is>
      </c>
      <c r="BW6" s="25" t="inlineStr">
        <is>
          <t>Steady State</t>
        </is>
      </c>
      <c r="BX6" s="25" t="inlineStr">
        <is>
          <t>Steady State</t>
        </is>
      </c>
      <c r="BY6" s="25" t="inlineStr">
        <is>
          <t>Steady State</t>
        </is>
      </c>
      <c r="BZ6" s="25" t="inlineStr">
        <is>
          <t>Steady State</t>
        </is>
      </c>
      <c r="CA6" s="25" t="inlineStr">
        <is>
          <t>Steady State</t>
        </is>
      </c>
      <c r="CB6" s="25" t="inlineStr">
        <is>
          <t>Steady State</t>
        </is>
      </c>
      <c r="CC6" s="25" t="inlineStr">
        <is>
          <t>Steady State</t>
        </is>
      </c>
      <c r="CD6" s="25" t="inlineStr">
        <is>
          <t>Steady State</t>
        </is>
      </c>
      <c r="CE6" s="25" t="inlineStr">
        <is>
          <t>Steady State</t>
        </is>
      </c>
      <c r="CF6" s="25" t="inlineStr">
        <is>
          <t>Steady State</t>
        </is>
      </c>
      <c r="CG6" s="25" t="inlineStr">
        <is>
          <t>Steady State</t>
        </is>
      </c>
      <c r="CH6" s="25" t="inlineStr">
        <is>
          <t>Steady State</t>
        </is>
      </c>
      <c r="CI6" s="25" t="inlineStr">
        <is>
          <t>Steady State</t>
        </is>
      </c>
      <c r="CJ6" s="25" t="inlineStr">
        <is>
          <t>Steady State</t>
        </is>
      </c>
      <c r="CK6" s="25" t="inlineStr">
        <is>
          <t>Steady State</t>
        </is>
      </c>
      <c r="CL6" s="25" t="inlineStr">
        <is>
          <t>Steady State</t>
        </is>
      </c>
      <c r="CM6" s="25" t="inlineStr">
        <is>
          <t>Steady State</t>
        </is>
      </c>
      <c r="CN6" s="25" t="inlineStr">
        <is>
          <t>Steady State</t>
        </is>
      </c>
      <c r="CO6" s="25" t="inlineStr">
        <is>
          <t>Steady State</t>
        </is>
      </c>
      <c r="CP6" s="25" t="inlineStr">
        <is>
          <t>Steady State</t>
        </is>
      </c>
      <c r="CQ6" s="25" t="inlineStr">
        <is>
          <t>Steady State</t>
        </is>
      </c>
      <c r="CR6" s="25" t="inlineStr">
        <is>
          <t>Steady State</t>
        </is>
      </c>
      <c r="CS6" s="25" t="inlineStr">
        <is>
          <t>Steady State</t>
        </is>
      </c>
      <c r="CT6" s="25" t="inlineStr">
        <is>
          <t>Steady State</t>
        </is>
      </c>
      <c r="CU6" s="25" t="inlineStr">
        <is>
          <t>Steady State</t>
        </is>
      </c>
      <c r="CV6" s="25" t="inlineStr">
        <is>
          <t>Steady State</t>
        </is>
      </c>
      <c r="CW6" s="25" t="inlineStr">
        <is>
          <t>Steady State</t>
        </is>
      </c>
      <c r="CX6" s="25" t="inlineStr">
        <is>
          <t>Steady State</t>
        </is>
      </c>
      <c r="CY6" s="25" t="inlineStr">
        <is>
          <t>Steady State</t>
        </is>
      </c>
      <c r="CZ6" s="25" t="inlineStr">
        <is>
          <t>Steady State</t>
        </is>
      </c>
      <c r="DA6" s="25" t="inlineStr">
        <is>
          <t>Steady State</t>
        </is>
      </c>
      <c r="DB6" s="25" t="inlineStr">
        <is>
          <t>Steady State</t>
        </is>
      </c>
      <c r="DC6" s="25" t="inlineStr">
        <is>
          <t>Steady State</t>
        </is>
      </c>
      <c r="DD6" s="25" t="inlineStr">
        <is>
          <t>Steady State</t>
        </is>
      </c>
      <c r="DE6" s="25" t="inlineStr">
        <is>
          <t>Steady State</t>
        </is>
      </c>
      <c r="DF6" s="25" t="inlineStr">
        <is>
          <t>Steady State</t>
        </is>
      </c>
      <c r="DG6" s="25" t="inlineStr">
        <is>
          <t>Steady State</t>
        </is>
      </c>
      <c r="DH6" s="25" t="inlineStr">
        <is>
          <t>Steady State</t>
        </is>
      </c>
      <c r="DI6" s="25" t="inlineStr">
        <is>
          <t>Steady State</t>
        </is>
      </c>
      <c r="DJ6" s="25" t="inlineStr">
        <is>
          <t>Steady State</t>
        </is>
      </c>
      <c r="DK6" s="25" t="inlineStr">
        <is>
          <t>Steady State</t>
        </is>
      </c>
      <c r="DL6" s="25" t="inlineStr">
        <is>
          <t>Steady State</t>
        </is>
      </c>
      <c r="DM6" s="25" t="inlineStr">
        <is>
          <t>Steady State</t>
        </is>
      </c>
      <c r="DN6" s="25" t="inlineStr">
        <is>
          <t>Steady State</t>
        </is>
      </c>
      <c r="DO6" s="25" t="inlineStr">
        <is>
          <t>Steady State</t>
        </is>
      </c>
      <c r="DP6" s="25" t="inlineStr">
        <is>
          <t>Steady State</t>
        </is>
      </c>
      <c r="DQ6" s="25" t="inlineStr">
        <is>
          <t>Steady State</t>
        </is>
      </c>
      <c r="DR6" s="25" t="inlineStr">
        <is>
          <t>Steady State</t>
        </is>
      </c>
      <c r="DS6" s="25" t="inlineStr">
        <is>
          <t>Steady State</t>
        </is>
      </c>
      <c r="DT6" s="25" t="inlineStr">
        <is>
          <t>Steady State</t>
        </is>
      </c>
      <c r="DU6" s="25" t="inlineStr">
        <is>
          <t>Steady State</t>
        </is>
      </c>
      <c r="DV6" s="25" t="inlineStr">
        <is>
          <t>Steady State</t>
        </is>
      </c>
      <c r="DW6" s="25" t="inlineStr">
        <is>
          <t>Steady State</t>
        </is>
      </c>
      <c r="DX6" s="25" t="inlineStr">
        <is>
          <t>Steady State</t>
        </is>
      </c>
      <c r="DY6" s="25" t="inlineStr">
        <is>
          <t>Steady State</t>
        </is>
      </c>
      <c r="DZ6" s="25" t="inlineStr">
        <is>
          <t>Steady State</t>
        </is>
      </c>
      <c r="EA6" s="25" t="inlineStr">
        <is>
          <t>Steady State</t>
        </is>
      </c>
      <c r="EB6" s="25" t="inlineStr">
        <is>
          <t>Steady State</t>
        </is>
      </c>
      <c r="EC6" s="25" t="inlineStr">
        <is>
          <t>Steady State</t>
        </is>
      </c>
      <c r="ED6" s="25" t="inlineStr">
        <is>
          <t>Steady State</t>
        </is>
      </c>
      <c r="EE6" s="25" t="inlineStr">
        <is>
          <t>Steady State</t>
        </is>
      </c>
      <c r="EF6" s="25" t="inlineStr">
        <is>
          <t>Steady State</t>
        </is>
      </c>
      <c r="EG6" s="25" t="inlineStr">
        <is>
          <t>Steady State</t>
        </is>
      </c>
      <c r="EH6" s="25" t="inlineStr">
        <is>
          <t>Steady State</t>
        </is>
      </c>
      <c r="EI6" s="25" t="inlineStr">
        <is>
          <t>Steady State</t>
        </is>
      </c>
      <c r="EJ6" s="25" t="inlineStr">
        <is>
          <t>Steady State</t>
        </is>
      </c>
      <c r="EK6" s="25" t="inlineStr">
        <is>
          <t>Steady State</t>
        </is>
      </c>
      <c r="EL6" s="25" t="inlineStr">
        <is>
          <t>Steady State</t>
        </is>
      </c>
      <c r="EM6" s="25" t="inlineStr">
        <is>
          <t>Steady State</t>
        </is>
      </c>
      <c r="EN6" s="25" t="inlineStr">
        <is>
          <t>Steady State</t>
        </is>
      </c>
      <c r="EO6" s="25" t="inlineStr">
        <is>
          <t>Steady State</t>
        </is>
      </c>
      <c r="EP6" s="25" t="inlineStr">
        <is>
          <t>Steady State</t>
        </is>
      </c>
      <c r="EQ6" s="25" t="inlineStr">
        <is>
          <t>Steady State</t>
        </is>
      </c>
      <c r="ER6" s="25" t="inlineStr">
        <is>
          <t>Steady State</t>
        </is>
      </c>
      <c r="ES6" s="25" t="inlineStr">
        <is>
          <t>Steady State</t>
        </is>
      </c>
      <c r="ET6" s="25" t="inlineStr">
        <is>
          <t>Steady State</t>
        </is>
      </c>
      <c r="EU6" s="25" t="inlineStr">
        <is>
          <t>Steady State</t>
        </is>
      </c>
      <c r="EV6" s="25" t="inlineStr">
        <is>
          <t>Steady State</t>
        </is>
      </c>
      <c r="EW6" s="25" t="inlineStr">
        <is>
          <t>Steady State</t>
        </is>
      </c>
      <c r="EX6" s="25" t="inlineStr">
        <is>
          <t>Steady State</t>
        </is>
      </c>
      <c r="EY6" s="25" t="inlineStr">
        <is>
          <t>Steady State</t>
        </is>
      </c>
      <c r="EZ6" s="25" t="inlineStr">
        <is>
          <t>Steady State</t>
        </is>
      </c>
      <c r="FA6" s="25" t="inlineStr">
        <is>
          <t>Steady State</t>
        </is>
      </c>
      <c r="FB6" s="25" t="inlineStr">
        <is>
          <t>Steady State</t>
        </is>
      </c>
      <c r="FC6" s="25" t="inlineStr">
        <is>
          <t>Steady State</t>
        </is>
      </c>
      <c r="FD6" s="25" t="inlineStr">
        <is>
          <t>Steady State</t>
        </is>
      </c>
      <c r="FE6" s="25" t="inlineStr">
        <is>
          <t>Steady State</t>
        </is>
      </c>
      <c r="FF6" s="25" t="inlineStr">
        <is>
          <t>Steady State</t>
        </is>
      </c>
      <c r="FG6" s="25" t="inlineStr">
        <is>
          <t>Steady State</t>
        </is>
      </c>
      <c r="FH6" s="25" t="inlineStr">
        <is>
          <t>Steady State</t>
        </is>
      </c>
      <c r="FI6" s="25" t="inlineStr">
        <is>
          <t>Steady State</t>
        </is>
      </c>
      <c r="FJ6" s="25" t="inlineStr">
        <is>
          <t>Decline</t>
        </is>
      </c>
      <c r="FK6" s="25" t="inlineStr">
        <is>
          <t>Decline</t>
        </is>
      </c>
      <c r="FL6" s="25" t="inlineStr">
        <is>
          <t>Decline</t>
        </is>
      </c>
      <c r="FM6" s="25" t="inlineStr">
        <is>
          <t>Decline</t>
        </is>
      </c>
      <c r="FN6" s="25" t="inlineStr">
        <is>
          <t>Decline</t>
        </is>
      </c>
      <c r="FO6" s="25" t="inlineStr">
        <is>
          <t>Decline</t>
        </is>
      </c>
      <c r="FP6" s="25" t="inlineStr">
        <is>
          <t>Closure</t>
        </is>
      </c>
      <c r="FQ6" s="25" t="inlineStr">
        <is>
          <t>Closure</t>
        </is>
      </c>
      <c r="FR6" s="25" t="inlineStr">
        <is>
          <t>Closure</t>
        </is>
      </c>
      <c r="FS6" s="25" t="inlineStr">
        <is>
          <t>Closure</t>
        </is>
      </c>
      <c r="FT6" s="25" t="inlineStr">
        <is>
          <t>Closure</t>
        </is>
      </c>
      <c r="FU6" s="25" t="inlineStr">
        <is>
          <t>Closure</t>
        </is>
      </c>
      <c r="FV6" s="25" t="inlineStr">
        <is>
          <t>Closure</t>
        </is>
      </c>
      <c r="FW6" s="25" t="inlineStr">
        <is>
          <t>Closure</t>
        </is>
      </c>
      <c r="FX6" s="25" t="inlineStr">
        <is>
          <t>Closure</t>
        </is>
      </c>
      <c r="FY6" s="25" t="inlineStr">
        <is>
          <t>Closure</t>
        </is>
      </c>
      <c r="FZ6" s="25" t="inlineStr">
        <is>
          <t>Closure</t>
        </is>
      </c>
      <c r="GA6" s="25" t="inlineStr">
        <is>
          <t>Closure</t>
        </is>
      </c>
    </row>
    <row r="8">
      <c r="A8" s="34" t="inlineStr">
        <is>
          <t>Operating Cash Flows</t>
        </is>
      </c>
      <c r="B8" s="34" t="n"/>
      <c r="C8" s="34" t="n"/>
      <c r="D8" s="34" t="n"/>
      <c r="E8" s="34" t="n"/>
      <c r="F8" s="34" t="n"/>
      <c r="G8" s="34" t="n"/>
      <c r="H8" s="34" t="n"/>
      <c r="I8" s="34" t="n"/>
      <c r="J8" s="34" t="n"/>
      <c r="K8" s="34" t="n"/>
      <c r="L8" s="34" t="n"/>
      <c r="M8" s="34" t="n"/>
      <c r="N8" s="34" t="n"/>
      <c r="O8" s="34" t="n"/>
      <c r="P8" s="34" t="n"/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  <c r="AK8" s="34" t="n"/>
      <c r="AL8" s="34" t="n"/>
      <c r="AM8" s="34" t="n"/>
      <c r="AN8" s="34" t="n"/>
      <c r="AO8" s="34" t="n"/>
      <c r="AP8" s="34" t="n"/>
      <c r="AQ8" s="34" t="n"/>
      <c r="AR8" s="34" t="n"/>
      <c r="AS8" s="34" t="n"/>
      <c r="AT8" s="34" t="n"/>
      <c r="AU8" s="34" t="n"/>
      <c r="AV8" s="34" t="n"/>
      <c r="AW8" s="34" t="n"/>
      <c r="AX8" s="34" t="n"/>
      <c r="AY8" s="34" t="n"/>
      <c r="AZ8" s="34" t="n"/>
      <c r="BA8" s="34" t="n"/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n"/>
      <c r="BL8" s="34" t="n"/>
      <c r="BM8" s="34" t="n"/>
      <c r="BN8" s="34" t="n"/>
      <c r="BO8" s="34" t="n"/>
      <c r="BP8" s="34" t="n"/>
      <c r="BQ8" s="34" t="n"/>
      <c r="BR8" s="34" t="n"/>
      <c r="BS8" s="34" t="n"/>
      <c r="BT8" s="34" t="n"/>
      <c r="BU8" s="34" t="n"/>
      <c r="BV8" s="34" t="n"/>
      <c r="BW8" s="34" t="n"/>
      <c r="BX8" s="34" t="n"/>
      <c r="BY8" s="34" t="n"/>
      <c r="BZ8" s="34" t="n"/>
      <c r="CA8" s="34" t="n"/>
      <c r="CB8" s="34" t="n"/>
      <c r="CC8" s="34" t="n"/>
      <c r="CD8" s="34" t="n"/>
      <c r="CE8" s="34" t="n"/>
      <c r="CF8" s="34" t="n"/>
      <c r="CG8" s="34" t="n"/>
      <c r="CH8" s="34" t="n"/>
      <c r="CI8" s="34" t="n"/>
      <c r="CJ8" s="34" t="n"/>
      <c r="CK8" s="34" t="n"/>
      <c r="CL8" s="34" t="n"/>
      <c r="CM8" s="34" t="n"/>
      <c r="CN8" s="34" t="n"/>
      <c r="CO8" s="34" t="n"/>
      <c r="CP8" s="34" t="n"/>
      <c r="CQ8" s="34" t="n"/>
      <c r="CR8" s="34" t="n"/>
      <c r="CS8" s="34" t="n"/>
      <c r="CT8" s="34" t="n"/>
      <c r="CU8" s="34" t="n"/>
      <c r="CV8" s="34" t="n"/>
      <c r="CW8" s="34" t="n"/>
      <c r="CX8" s="34" t="n"/>
      <c r="CY8" s="34" t="n"/>
      <c r="CZ8" s="34" t="n"/>
      <c r="DA8" s="34" t="n"/>
      <c r="DB8" s="34" t="n"/>
      <c r="DC8" s="34" t="n"/>
      <c r="DD8" s="34" t="n"/>
      <c r="DE8" s="34" t="n"/>
      <c r="DF8" s="34" t="n"/>
      <c r="DG8" s="34" t="n"/>
      <c r="DH8" s="34" t="n"/>
      <c r="DI8" s="34" t="n"/>
      <c r="DJ8" s="34" t="n"/>
      <c r="DK8" s="34" t="n"/>
      <c r="DL8" s="34" t="n"/>
      <c r="DM8" s="34" t="n"/>
      <c r="DN8" s="34" t="n"/>
      <c r="DO8" s="34" t="n"/>
      <c r="DP8" s="34" t="n"/>
      <c r="DQ8" s="34" t="n"/>
      <c r="DR8" s="34" t="n"/>
      <c r="DS8" s="34" t="n"/>
      <c r="DT8" s="34" t="n"/>
      <c r="DU8" s="34" t="n"/>
      <c r="DV8" s="34" t="n"/>
      <c r="DW8" s="34" t="n"/>
      <c r="DX8" s="34" t="n"/>
      <c r="DY8" s="34" t="n"/>
      <c r="DZ8" s="34" t="n"/>
      <c r="EA8" s="34" t="n"/>
      <c r="EB8" s="34" t="n"/>
      <c r="EC8" s="34" t="n"/>
      <c r="ED8" s="34" t="n"/>
      <c r="EE8" s="34" t="n"/>
      <c r="EF8" s="34" t="n"/>
      <c r="EG8" s="34" t="n"/>
      <c r="EH8" s="34" t="n"/>
      <c r="EI8" s="34" t="n"/>
      <c r="EJ8" s="34" t="n"/>
      <c r="EK8" s="34" t="n"/>
      <c r="EL8" s="34" t="n"/>
      <c r="EM8" s="34" t="n"/>
      <c r="EN8" s="34" t="n"/>
      <c r="EO8" s="34" t="n"/>
      <c r="EP8" s="34" t="n"/>
      <c r="EQ8" s="34" t="n"/>
      <c r="ER8" s="34" t="n"/>
      <c r="ES8" s="34" t="n"/>
      <c r="ET8" s="34" t="n"/>
      <c r="EU8" s="34" t="n"/>
      <c r="EV8" s="34" t="n"/>
      <c r="EW8" s="34" t="n"/>
      <c r="EX8" s="34" t="n"/>
      <c r="EY8" s="34" t="n"/>
      <c r="EZ8" s="34" t="n"/>
      <c r="FA8" s="34" t="n"/>
      <c r="FB8" s="34" t="n"/>
      <c r="FC8" s="34" t="n"/>
      <c r="FD8" s="34" t="n"/>
      <c r="FE8" s="34" t="n"/>
      <c r="FF8" s="34" t="n"/>
      <c r="FG8" s="34" t="n"/>
      <c r="FH8" s="34" t="n"/>
      <c r="FI8" s="34" t="n"/>
      <c r="FJ8" s="34" t="n"/>
      <c r="FK8" s="34" t="n"/>
      <c r="FL8" s="34" t="n"/>
      <c r="FM8" s="34" t="n"/>
      <c r="FN8" s="34" t="n"/>
      <c r="FO8" s="34" t="n"/>
      <c r="FP8" s="34" t="n"/>
      <c r="FQ8" s="34" t="n"/>
      <c r="FR8" s="34" t="n"/>
      <c r="FS8" s="34" t="n"/>
      <c r="FT8" s="34" t="n"/>
      <c r="FU8" s="34" t="n"/>
      <c r="FV8" s="34" t="n"/>
      <c r="FW8" s="34" t="n"/>
      <c r="FX8" s="34" t="n"/>
      <c r="FY8" s="34" t="n"/>
      <c r="FZ8" s="34" t="n"/>
      <c r="GA8" s="34" t="n"/>
    </row>
    <row r="9">
      <c r="A9" s="25" t="inlineStr">
        <is>
          <t>Profit After Tax</t>
        </is>
      </c>
      <c r="C9" s="35">
        <f>SUM(D9:GA9)</f>
        <v/>
      </c>
      <c r="D9" s="37">
        <f>o_IncomeStmt!D38</f>
        <v/>
      </c>
      <c r="E9" s="37">
        <f>o_IncomeStmt!E38</f>
        <v/>
      </c>
      <c r="F9" s="37">
        <f>o_IncomeStmt!F38</f>
        <v/>
      </c>
      <c r="G9" s="37">
        <f>o_IncomeStmt!G38</f>
        <v/>
      </c>
      <c r="H9" s="37">
        <f>o_IncomeStmt!H38</f>
        <v/>
      </c>
      <c r="I9" s="37">
        <f>o_IncomeStmt!I38</f>
        <v/>
      </c>
      <c r="J9" s="37">
        <f>o_IncomeStmt!J38</f>
        <v/>
      </c>
      <c r="K9" s="37">
        <f>o_IncomeStmt!K38</f>
        <v/>
      </c>
      <c r="L9" s="37">
        <f>o_IncomeStmt!L38</f>
        <v/>
      </c>
      <c r="M9" s="37">
        <f>o_IncomeStmt!M38</f>
        <v/>
      </c>
      <c r="N9" s="37">
        <f>o_IncomeStmt!N38</f>
        <v/>
      </c>
      <c r="O9" s="37">
        <f>o_IncomeStmt!O38</f>
        <v/>
      </c>
      <c r="P9" s="37">
        <f>o_IncomeStmt!P38</f>
        <v/>
      </c>
      <c r="Q9" s="37">
        <f>o_IncomeStmt!Q38</f>
        <v/>
      </c>
      <c r="R9" s="37">
        <f>o_IncomeStmt!R38</f>
        <v/>
      </c>
      <c r="S9" s="37">
        <f>o_IncomeStmt!S38</f>
        <v/>
      </c>
      <c r="T9" s="37">
        <f>o_IncomeStmt!T38</f>
        <v/>
      </c>
      <c r="U9" s="37">
        <f>o_IncomeStmt!U38</f>
        <v/>
      </c>
      <c r="V9" s="37">
        <f>o_IncomeStmt!V38</f>
        <v/>
      </c>
      <c r="W9" s="37">
        <f>o_IncomeStmt!W38</f>
        <v/>
      </c>
      <c r="X9" s="37">
        <f>o_IncomeStmt!X38</f>
        <v/>
      </c>
      <c r="Y9" s="37">
        <f>o_IncomeStmt!Y38</f>
        <v/>
      </c>
      <c r="Z9" s="37">
        <f>o_IncomeStmt!Z38</f>
        <v/>
      </c>
      <c r="AA9" s="37">
        <f>o_IncomeStmt!AA38</f>
        <v/>
      </c>
      <c r="AB9" s="37">
        <f>o_IncomeStmt!AB38</f>
        <v/>
      </c>
      <c r="AC9" s="37">
        <f>o_IncomeStmt!AC38</f>
        <v/>
      </c>
      <c r="AD9" s="37">
        <f>o_IncomeStmt!AD38</f>
        <v/>
      </c>
      <c r="AE9" s="37">
        <f>o_IncomeStmt!AE38</f>
        <v/>
      </c>
      <c r="AF9" s="37">
        <f>o_IncomeStmt!AF38</f>
        <v/>
      </c>
      <c r="AG9" s="37">
        <f>o_IncomeStmt!AG38</f>
        <v/>
      </c>
      <c r="AH9" s="37">
        <f>o_IncomeStmt!AH38</f>
        <v/>
      </c>
      <c r="AI9" s="37">
        <f>o_IncomeStmt!AI38</f>
        <v/>
      </c>
      <c r="AJ9" s="37">
        <f>o_IncomeStmt!AJ38</f>
        <v/>
      </c>
      <c r="AK9" s="37">
        <f>o_IncomeStmt!AK38</f>
        <v/>
      </c>
      <c r="AL9" s="37">
        <f>o_IncomeStmt!AL38</f>
        <v/>
      </c>
      <c r="AM9" s="37">
        <f>o_IncomeStmt!AM38</f>
        <v/>
      </c>
      <c r="AN9" s="37">
        <f>o_IncomeStmt!AN38</f>
        <v/>
      </c>
      <c r="AO9" s="37">
        <f>o_IncomeStmt!AO38</f>
        <v/>
      </c>
      <c r="AP9" s="37">
        <f>o_IncomeStmt!AP38</f>
        <v/>
      </c>
      <c r="AQ9" s="37">
        <f>o_IncomeStmt!AQ38</f>
        <v/>
      </c>
      <c r="AR9" s="37">
        <f>o_IncomeStmt!AR38</f>
        <v/>
      </c>
      <c r="AS9" s="37">
        <f>o_IncomeStmt!AS38</f>
        <v/>
      </c>
      <c r="AT9" s="37">
        <f>o_IncomeStmt!AT38</f>
        <v/>
      </c>
      <c r="AU9" s="37">
        <f>o_IncomeStmt!AU38</f>
        <v/>
      </c>
      <c r="AV9" s="37">
        <f>o_IncomeStmt!AV38</f>
        <v/>
      </c>
      <c r="AW9" s="37">
        <f>o_IncomeStmt!AW38</f>
        <v/>
      </c>
      <c r="AX9" s="37">
        <f>o_IncomeStmt!AX38</f>
        <v/>
      </c>
      <c r="AY9" s="37">
        <f>o_IncomeStmt!AY38</f>
        <v/>
      </c>
      <c r="AZ9" s="37">
        <f>o_IncomeStmt!AZ38</f>
        <v/>
      </c>
      <c r="BA9" s="37">
        <f>o_IncomeStmt!BA38</f>
        <v/>
      </c>
      <c r="BB9" s="37">
        <f>o_IncomeStmt!BB38</f>
        <v/>
      </c>
      <c r="BC9" s="37">
        <f>o_IncomeStmt!BC38</f>
        <v/>
      </c>
      <c r="BD9" s="37">
        <f>o_IncomeStmt!BD38</f>
        <v/>
      </c>
      <c r="BE9" s="37">
        <f>o_IncomeStmt!BE38</f>
        <v/>
      </c>
      <c r="BF9" s="37">
        <f>o_IncomeStmt!BF38</f>
        <v/>
      </c>
      <c r="BG9" s="37">
        <f>o_IncomeStmt!BG38</f>
        <v/>
      </c>
      <c r="BH9" s="37">
        <f>o_IncomeStmt!BH38</f>
        <v/>
      </c>
      <c r="BI9" s="37">
        <f>o_IncomeStmt!BI38</f>
        <v/>
      </c>
      <c r="BJ9" s="37">
        <f>o_IncomeStmt!BJ38</f>
        <v/>
      </c>
      <c r="BK9" s="37">
        <f>o_IncomeStmt!BK38</f>
        <v/>
      </c>
      <c r="BL9" s="37">
        <f>o_IncomeStmt!BL38</f>
        <v/>
      </c>
      <c r="BM9" s="37">
        <f>o_IncomeStmt!BM38</f>
        <v/>
      </c>
      <c r="BN9" s="37">
        <f>o_IncomeStmt!BN38</f>
        <v/>
      </c>
      <c r="BO9" s="37">
        <f>o_IncomeStmt!BO38</f>
        <v/>
      </c>
      <c r="BP9" s="37">
        <f>o_IncomeStmt!BP38</f>
        <v/>
      </c>
      <c r="BQ9" s="37">
        <f>o_IncomeStmt!BQ38</f>
        <v/>
      </c>
      <c r="BR9" s="37">
        <f>o_IncomeStmt!BR38</f>
        <v/>
      </c>
      <c r="BS9" s="37">
        <f>o_IncomeStmt!BS38</f>
        <v/>
      </c>
      <c r="BT9" s="37">
        <f>o_IncomeStmt!BT38</f>
        <v/>
      </c>
      <c r="BU9" s="37">
        <f>o_IncomeStmt!BU38</f>
        <v/>
      </c>
      <c r="BV9" s="37">
        <f>o_IncomeStmt!BV38</f>
        <v/>
      </c>
      <c r="BW9" s="37">
        <f>o_IncomeStmt!BW38</f>
        <v/>
      </c>
      <c r="BX9" s="37">
        <f>o_IncomeStmt!BX38</f>
        <v/>
      </c>
      <c r="BY9" s="37">
        <f>o_IncomeStmt!BY38</f>
        <v/>
      </c>
      <c r="BZ9" s="37">
        <f>o_IncomeStmt!BZ38</f>
        <v/>
      </c>
      <c r="CA9" s="37">
        <f>o_IncomeStmt!CA38</f>
        <v/>
      </c>
      <c r="CB9" s="37">
        <f>o_IncomeStmt!CB38</f>
        <v/>
      </c>
      <c r="CC9" s="37">
        <f>o_IncomeStmt!CC38</f>
        <v/>
      </c>
      <c r="CD9" s="37">
        <f>o_IncomeStmt!CD38</f>
        <v/>
      </c>
      <c r="CE9" s="37">
        <f>o_IncomeStmt!CE38</f>
        <v/>
      </c>
      <c r="CF9" s="37">
        <f>o_IncomeStmt!CF38</f>
        <v/>
      </c>
      <c r="CG9" s="37">
        <f>o_IncomeStmt!CG38</f>
        <v/>
      </c>
      <c r="CH9" s="37">
        <f>o_IncomeStmt!CH38</f>
        <v/>
      </c>
      <c r="CI9" s="37">
        <f>o_IncomeStmt!CI38</f>
        <v/>
      </c>
      <c r="CJ9" s="37">
        <f>o_IncomeStmt!CJ38</f>
        <v/>
      </c>
      <c r="CK9" s="37">
        <f>o_IncomeStmt!CK38</f>
        <v/>
      </c>
      <c r="CL9" s="37">
        <f>o_IncomeStmt!CL38</f>
        <v/>
      </c>
      <c r="CM9" s="37">
        <f>o_IncomeStmt!CM38</f>
        <v/>
      </c>
      <c r="CN9" s="37">
        <f>o_IncomeStmt!CN38</f>
        <v/>
      </c>
      <c r="CO9" s="37">
        <f>o_IncomeStmt!CO38</f>
        <v/>
      </c>
      <c r="CP9" s="37">
        <f>o_IncomeStmt!CP38</f>
        <v/>
      </c>
      <c r="CQ9" s="37">
        <f>o_IncomeStmt!CQ38</f>
        <v/>
      </c>
      <c r="CR9" s="37">
        <f>o_IncomeStmt!CR38</f>
        <v/>
      </c>
      <c r="CS9" s="37">
        <f>o_IncomeStmt!CS38</f>
        <v/>
      </c>
      <c r="CT9" s="37">
        <f>o_IncomeStmt!CT38</f>
        <v/>
      </c>
      <c r="CU9" s="37">
        <f>o_IncomeStmt!CU38</f>
        <v/>
      </c>
      <c r="CV9" s="37">
        <f>o_IncomeStmt!CV38</f>
        <v/>
      </c>
      <c r="CW9" s="37">
        <f>o_IncomeStmt!CW38</f>
        <v/>
      </c>
      <c r="CX9" s="37">
        <f>o_IncomeStmt!CX38</f>
        <v/>
      </c>
      <c r="CY9" s="37">
        <f>o_IncomeStmt!CY38</f>
        <v/>
      </c>
      <c r="CZ9" s="37">
        <f>o_IncomeStmt!CZ38</f>
        <v/>
      </c>
      <c r="DA9" s="37">
        <f>o_IncomeStmt!DA38</f>
        <v/>
      </c>
      <c r="DB9" s="37">
        <f>o_IncomeStmt!DB38</f>
        <v/>
      </c>
      <c r="DC9" s="37">
        <f>o_IncomeStmt!DC38</f>
        <v/>
      </c>
      <c r="DD9" s="37">
        <f>o_IncomeStmt!DD38</f>
        <v/>
      </c>
      <c r="DE9" s="37">
        <f>o_IncomeStmt!DE38</f>
        <v/>
      </c>
      <c r="DF9" s="37">
        <f>o_IncomeStmt!DF38</f>
        <v/>
      </c>
      <c r="DG9" s="37">
        <f>o_IncomeStmt!DG38</f>
        <v/>
      </c>
      <c r="DH9" s="37">
        <f>o_IncomeStmt!DH38</f>
        <v/>
      </c>
      <c r="DI9" s="37">
        <f>o_IncomeStmt!DI38</f>
        <v/>
      </c>
      <c r="DJ9" s="37">
        <f>o_IncomeStmt!DJ38</f>
        <v/>
      </c>
      <c r="DK9" s="37">
        <f>o_IncomeStmt!DK38</f>
        <v/>
      </c>
      <c r="DL9" s="37">
        <f>o_IncomeStmt!DL38</f>
        <v/>
      </c>
      <c r="DM9" s="37">
        <f>o_IncomeStmt!DM38</f>
        <v/>
      </c>
      <c r="DN9" s="37">
        <f>o_IncomeStmt!DN38</f>
        <v/>
      </c>
      <c r="DO9" s="37">
        <f>o_IncomeStmt!DO38</f>
        <v/>
      </c>
      <c r="DP9" s="37">
        <f>o_IncomeStmt!DP38</f>
        <v/>
      </c>
      <c r="DQ9" s="37">
        <f>o_IncomeStmt!DQ38</f>
        <v/>
      </c>
      <c r="DR9" s="37">
        <f>o_IncomeStmt!DR38</f>
        <v/>
      </c>
      <c r="DS9" s="37">
        <f>o_IncomeStmt!DS38</f>
        <v/>
      </c>
      <c r="DT9" s="37">
        <f>o_IncomeStmt!DT38</f>
        <v/>
      </c>
      <c r="DU9" s="37">
        <f>o_IncomeStmt!DU38</f>
        <v/>
      </c>
      <c r="DV9" s="37">
        <f>o_IncomeStmt!DV38</f>
        <v/>
      </c>
      <c r="DW9" s="37">
        <f>o_IncomeStmt!DW38</f>
        <v/>
      </c>
      <c r="DX9" s="37">
        <f>o_IncomeStmt!DX38</f>
        <v/>
      </c>
      <c r="DY9" s="37">
        <f>o_IncomeStmt!DY38</f>
        <v/>
      </c>
      <c r="DZ9" s="37">
        <f>o_IncomeStmt!DZ38</f>
        <v/>
      </c>
      <c r="EA9" s="37">
        <f>o_IncomeStmt!EA38</f>
        <v/>
      </c>
      <c r="EB9" s="37">
        <f>o_IncomeStmt!EB38</f>
        <v/>
      </c>
      <c r="EC9" s="37">
        <f>o_IncomeStmt!EC38</f>
        <v/>
      </c>
      <c r="ED9" s="37">
        <f>o_IncomeStmt!ED38</f>
        <v/>
      </c>
      <c r="EE9" s="37">
        <f>o_IncomeStmt!EE38</f>
        <v/>
      </c>
      <c r="EF9" s="37">
        <f>o_IncomeStmt!EF38</f>
        <v/>
      </c>
      <c r="EG9" s="37">
        <f>o_IncomeStmt!EG38</f>
        <v/>
      </c>
      <c r="EH9" s="37">
        <f>o_IncomeStmt!EH38</f>
        <v/>
      </c>
      <c r="EI9" s="37">
        <f>o_IncomeStmt!EI38</f>
        <v/>
      </c>
      <c r="EJ9" s="37">
        <f>o_IncomeStmt!EJ38</f>
        <v/>
      </c>
      <c r="EK9" s="37">
        <f>o_IncomeStmt!EK38</f>
        <v/>
      </c>
      <c r="EL9" s="37">
        <f>o_IncomeStmt!EL38</f>
        <v/>
      </c>
      <c r="EM9" s="37">
        <f>o_IncomeStmt!EM38</f>
        <v/>
      </c>
      <c r="EN9" s="37">
        <f>o_IncomeStmt!EN38</f>
        <v/>
      </c>
      <c r="EO9" s="37">
        <f>o_IncomeStmt!EO38</f>
        <v/>
      </c>
      <c r="EP9" s="37">
        <f>o_IncomeStmt!EP38</f>
        <v/>
      </c>
      <c r="EQ9" s="37">
        <f>o_IncomeStmt!EQ38</f>
        <v/>
      </c>
      <c r="ER9" s="37">
        <f>o_IncomeStmt!ER38</f>
        <v/>
      </c>
      <c r="ES9" s="37">
        <f>o_IncomeStmt!ES38</f>
        <v/>
      </c>
      <c r="ET9" s="37">
        <f>o_IncomeStmt!ET38</f>
        <v/>
      </c>
      <c r="EU9" s="37">
        <f>o_IncomeStmt!EU38</f>
        <v/>
      </c>
      <c r="EV9" s="37">
        <f>o_IncomeStmt!EV38</f>
        <v/>
      </c>
      <c r="EW9" s="37">
        <f>o_IncomeStmt!EW38</f>
        <v/>
      </c>
      <c r="EX9" s="37">
        <f>o_IncomeStmt!EX38</f>
        <v/>
      </c>
      <c r="EY9" s="37">
        <f>o_IncomeStmt!EY38</f>
        <v/>
      </c>
      <c r="EZ9" s="37">
        <f>o_IncomeStmt!EZ38</f>
        <v/>
      </c>
      <c r="FA9" s="37">
        <f>o_IncomeStmt!FA38</f>
        <v/>
      </c>
      <c r="FB9" s="37">
        <f>o_IncomeStmt!FB38</f>
        <v/>
      </c>
      <c r="FC9" s="37">
        <f>o_IncomeStmt!FC38</f>
        <v/>
      </c>
      <c r="FD9" s="37">
        <f>o_IncomeStmt!FD38</f>
        <v/>
      </c>
      <c r="FE9" s="37">
        <f>o_IncomeStmt!FE38</f>
        <v/>
      </c>
      <c r="FF9" s="37">
        <f>o_IncomeStmt!FF38</f>
        <v/>
      </c>
      <c r="FG9" s="37">
        <f>o_IncomeStmt!FG38</f>
        <v/>
      </c>
      <c r="FH9" s="37">
        <f>o_IncomeStmt!FH38</f>
        <v/>
      </c>
      <c r="FI9" s="37">
        <f>o_IncomeStmt!FI38</f>
        <v/>
      </c>
      <c r="FJ9" s="37">
        <f>o_IncomeStmt!FJ38</f>
        <v/>
      </c>
      <c r="FK9" s="37">
        <f>o_IncomeStmt!FK38</f>
        <v/>
      </c>
      <c r="FL9" s="37">
        <f>o_IncomeStmt!FL38</f>
        <v/>
      </c>
      <c r="FM9" s="37">
        <f>o_IncomeStmt!FM38</f>
        <v/>
      </c>
      <c r="FN9" s="37">
        <f>o_IncomeStmt!FN38</f>
        <v/>
      </c>
      <c r="FO9" s="37">
        <f>o_IncomeStmt!FO38</f>
        <v/>
      </c>
      <c r="FP9" s="37">
        <f>o_IncomeStmt!FP38</f>
        <v/>
      </c>
      <c r="FQ9" s="37">
        <f>o_IncomeStmt!FQ38</f>
        <v/>
      </c>
      <c r="FR9" s="37">
        <f>o_IncomeStmt!FR38</f>
        <v/>
      </c>
      <c r="FS9" s="37">
        <f>o_IncomeStmt!FS38</f>
        <v/>
      </c>
      <c r="FT9" s="37">
        <f>o_IncomeStmt!FT38</f>
        <v/>
      </c>
      <c r="FU9" s="37">
        <f>o_IncomeStmt!FU38</f>
        <v/>
      </c>
      <c r="FV9" s="37">
        <f>o_IncomeStmt!FV38</f>
        <v/>
      </c>
      <c r="FW9" s="37">
        <f>o_IncomeStmt!FW38</f>
        <v/>
      </c>
      <c r="FX9" s="37">
        <f>o_IncomeStmt!FX38</f>
        <v/>
      </c>
      <c r="FY9" s="37">
        <f>o_IncomeStmt!FY38</f>
        <v/>
      </c>
      <c r="FZ9" s="37">
        <f>o_IncomeStmt!FZ38</f>
        <v/>
      </c>
      <c r="GA9" s="37">
        <f>o_IncomeStmt!GA38</f>
        <v/>
      </c>
    </row>
    <row r="10">
      <c r="A10" s="25" t="inlineStr">
        <is>
          <t>Add back: Depreciation</t>
        </is>
      </c>
      <c r="C10" s="35">
        <f>SUM(D10:GA10)</f>
        <v/>
      </c>
      <c r="D10" s="37">
        <f>-o_IncomeStmt!D25</f>
        <v/>
      </c>
      <c r="E10" s="37">
        <f>-o_IncomeStmt!E25</f>
        <v/>
      </c>
      <c r="F10" s="37">
        <f>-o_IncomeStmt!F25</f>
        <v/>
      </c>
      <c r="G10" s="37">
        <f>-o_IncomeStmt!G25</f>
        <v/>
      </c>
      <c r="H10" s="37">
        <f>-o_IncomeStmt!H25</f>
        <v/>
      </c>
      <c r="I10" s="37">
        <f>-o_IncomeStmt!I25</f>
        <v/>
      </c>
      <c r="J10" s="37">
        <f>-o_IncomeStmt!J25</f>
        <v/>
      </c>
      <c r="K10" s="37">
        <f>-o_IncomeStmt!K25</f>
        <v/>
      </c>
      <c r="L10" s="37">
        <f>-o_IncomeStmt!L25</f>
        <v/>
      </c>
      <c r="M10" s="37">
        <f>-o_IncomeStmt!M25</f>
        <v/>
      </c>
      <c r="N10" s="37">
        <f>-o_IncomeStmt!N25</f>
        <v/>
      </c>
      <c r="O10" s="37">
        <f>-o_IncomeStmt!O25</f>
        <v/>
      </c>
      <c r="P10" s="37">
        <f>-o_IncomeStmt!P25</f>
        <v/>
      </c>
      <c r="Q10" s="37">
        <f>-o_IncomeStmt!Q25</f>
        <v/>
      </c>
      <c r="R10" s="37">
        <f>-o_IncomeStmt!R25</f>
        <v/>
      </c>
      <c r="S10" s="37">
        <f>-o_IncomeStmt!S25</f>
        <v/>
      </c>
      <c r="T10" s="37">
        <f>-o_IncomeStmt!T25</f>
        <v/>
      </c>
      <c r="U10" s="37">
        <f>-o_IncomeStmt!U25</f>
        <v/>
      </c>
      <c r="V10" s="37">
        <f>-o_IncomeStmt!V25</f>
        <v/>
      </c>
      <c r="W10" s="37">
        <f>-o_IncomeStmt!W25</f>
        <v/>
      </c>
      <c r="X10" s="37">
        <f>-o_IncomeStmt!X25</f>
        <v/>
      </c>
      <c r="Y10" s="37">
        <f>-o_IncomeStmt!Y25</f>
        <v/>
      </c>
      <c r="Z10" s="37">
        <f>-o_IncomeStmt!Z25</f>
        <v/>
      </c>
      <c r="AA10" s="37">
        <f>-o_IncomeStmt!AA25</f>
        <v/>
      </c>
      <c r="AB10" s="37">
        <f>-o_IncomeStmt!AB25</f>
        <v/>
      </c>
      <c r="AC10" s="37">
        <f>-o_IncomeStmt!AC25</f>
        <v/>
      </c>
      <c r="AD10" s="37">
        <f>-o_IncomeStmt!AD25</f>
        <v/>
      </c>
      <c r="AE10" s="37">
        <f>-o_IncomeStmt!AE25</f>
        <v/>
      </c>
      <c r="AF10" s="37">
        <f>-o_IncomeStmt!AF25</f>
        <v/>
      </c>
      <c r="AG10" s="37">
        <f>-o_IncomeStmt!AG25</f>
        <v/>
      </c>
      <c r="AH10" s="37">
        <f>-o_IncomeStmt!AH25</f>
        <v/>
      </c>
      <c r="AI10" s="37">
        <f>-o_IncomeStmt!AI25</f>
        <v/>
      </c>
      <c r="AJ10" s="37">
        <f>-o_IncomeStmt!AJ25</f>
        <v/>
      </c>
      <c r="AK10" s="37">
        <f>-o_IncomeStmt!AK25</f>
        <v/>
      </c>
      <c r="AL10" s="37">
        <f>-o_IncomeStmt!AL25</f>
        <v/>
      </c>
      <c r="AM10" s="37">
        <f>-o_IncomeStmt!AM25</f>
        <v/>
      </c>
      <c r="AN10" s="37">
        <f>-o_IncomeStmt!AN25</f>
        <v/>
      </c>
      <c r="AO10" s="37">
        <f>-o_IncomeStmt!AO25</f>
        <v/>
      </c>
      <c r="AP10" s="37">
        <f>-o_IncomeStmt!AP25</f>
        <v/>
      </c>
      <c r="AQ10" s="37">
        <f>-o_IncomeStmt!AQ25</f>
        <v/>
      </c>
      <c r="AR10" s="37">
        <f>-o_IncomeStmt!AR25</f>
        <v/>
      </c>
      <c r="AS10" s="37">
        <f>-o_IncomeStmt!AS25</f>
        <v/>
      </c>
      <c r="AT10" s="37">
        <f>-o_IncomeStmt!AT25</f>
        <v/>
      </c>
      <c r="AU10" s="37">
        <f>-o_IncomeStmt!AU25</f>
        <v/>
      </c>
      <c r="AV10" s="37">
        <f>-o_IncomeStmt!AV25</f>
        <v/>
      </c>
      <c r="AW10" s="37">
        <f>-o_IncomeStmt!AW25</f>
        <v/>
      </c>
      <c r="AX10" s="37">
        <f>-o_IncomeStmt!AX25</f>
        <v/>
      </c>
      <c r="AY10" s="37">
        <f>-o_IncomeStmt!AY25</f>
        <v/>
      </c>
      <c r="AZ10" s="37">
        <f>-o_IncomeStmt!AZ25</f>
        <v/>
      </c>
      <c r="BA10" s="37">
        <f>-o_IncomeStmt!BA25</f>
        <v/>
      </c>
      <c r="BB10" s="37">
        <f>-o_IncomeStmt!BB25</f>
        <v/>
      </c>
      <c r="BC10" s="37">
        <f>-o_IncomeStmt!BC25</f>
        <v/>
      </c>
      <c r="BD10" s="37">
        <f>-o_IncomeStmt!BD25</f>
        <v/>
      </c>
      <c r="BE10" s="37">
        <f>-o_IncomeStmt!BE25</f>
        <v/>
      </c>
      <c r="BF10" s="37">
        <f>-o_IncomeStmt!BF25</f>
        <v/>
      </c>
      <c r="BG10" s="37">
        <f>-o_IncomeStmt!BG25</f>
        <v/>
      </c>
      <c r="BH10" s="37">
        <f>-o_IncomeStmt!BH25</f>
        <v/>
      </c>
      <c r="BI10" s="37">
        <f>-o_IncomeStmt!BI25</f>
        <v/>
      </c>
      <c r="BJ10" s="37">
        <f>-o_IncomeStmt!BJ25</f>
        <v/>
      </c>
      <c r="BK10" s="37">
        <f>-o_IncomeStmt!BK25</f>
        <v/>
      </c>
      <c r="BL10" s="37">
        <f>-o_IncomeStmt!BL25</f>
        <v/>
      </c>
      <c r="BM10" s="37">
        <f>-o_IncomeStmt!BM25</f>
        <v/>
      </c>
      <c r="BN10" s="37">
        <f>-o_IncomeStmt!BN25</f>
        <v/>
      </c>
      <c r="BO10" s="37">
        <f>-o_IncomeStmt!BO25</f>
        <v/>
      </c>
      <c r="BP10" s="37">
        <f>-o_IncomeStmt!BP25</f>
        <v/>
      </c>
      <c r="BQ10" s="37">
        <f>-o_IncomeStmt!BQ25</f>
        <v/>
      </c>
      <c r="BR10" s="37">
        <f>-o_IncomeStmt!BR25</f>
        <v/>
      </c>
      <c r="BS10" s="37">
        <f>-o_IncomeStmt!BS25</f>
        <v/>
      </c>
      <c r="BT10" s="37">
        <f>-o_IncomeStmt!BT25</f>
        <v/>
      </c>
      <c r="BU10" s="37">
        <f>-o_IncomeStmt!BU25</f>
        <v/>
      </c>
      <c r="BV10" s="37">
        <f>-o_IncomeStmt!BV25</f>
        <v/>
      </c>
      <c r="BW10" s="37">
        <f>-o_IncomeStmt!BW25</f>
        <v/>
      </c>
      <c r="BX10" s="37">
        <f>-o_IncomeStmt!BX25</f>
        <v/>
      </c>
      <c r="BY10" s="37">
        <f>-o_IncomeStmt!BY25</f>
        <v/>
      </c>
      <c r="BZ10" s="37">
        <f>-o_IncomeStmt!BZ25</f>
        <v/>
      </c>
      <c r="CA10" s="37">
        <f>-o_IncomeStmt!CA25</f>
        <v/>
      </c>
      <c r="CB10" s="37">
        <f>-o_IncomeStmt!CB25</f>
        <v/>
      </c>
      <c r="CC10" s="37">
        <f>-o_IncomeStmt!CC25</f>
        <v/>
      </c>
      <c r="CD10" s="37">
        <f>-o_IncomeStmt!CD25</f>
        <v/>
      </c>
      <c r="CE10" s="37">
        <f>-o_IncomeStmt!CE25</f>
        <v/>
      </c>
      <c r="CF10" s="37">
        <f>-o_IncomeStmt!CF25</f>
        <v/>
      </c>
      <c r="CG10" s="37">
        <f>-o_IncomeStmt!CG25</f>
        <v/>
      </c>
      <c r="CH10" s="37">
        <f>-o_IncomeStmt!CH25</f>
        <v/>
      </c>
      <c r="CI10" s="37">
        <f>-o_IncomeStmt!CI25</f>
        <v/>
      </c>
      <c r="CJ10" s="37">
        <f>-o_IncomeStmt!CJ25</f>
        <v/>
      </c>
      <c r="CK10" s="37">
        <f>-o_IncomeStmt!CK25</f>
        <v/>
      </c>
      <c r="CL10" s="37">
        <f>-o_IncomeStmt!CL25</f>
        <v/>
      </c>
      <c r="CM10" s="37">
        <f>-o_IncomeStmt!CM25</f>
        <v/>
      </c>
      <c r="CN10" s="37">
        <f>-o_IncomeStmt!CN25</f>
        <v/>
      </c>
      <c r="CO10" s="37">
        <f>-o_IncomeStmt!CO25</f>
        <v/>
      </c>
      <c r="CP10" s="37">
        <f>-o_IncomeStmt!CP25</f>
        <v/>
      </c>
      <c r="CQ10" s="37">
        <f>-o_IncomeStmt!CQ25</f>
        <v/>
      </c>
      <c r="CR10" s="37">
        <f>-o_IncomeStmt!CR25</f>
        <v/>
      </c>
      <c r="CS10" s="37">
        <f>-o_IncomeStmt!CS25</f>
        <v/>
      </c>
      <c r="CT10" s="37">
        <f>-o_IncomeStmt!CT25</f>
        <v/>
      </c>
      <c r="CU10" s="37">
        <f>-o_IncomeStmt!CU25</f>
        <v/>
      </c>
      <c r="CV10" s="37">
        <f>-o_IncomeStmt!CV25</f>
        <v/>
      </c>
      <c r="CW10" s="37">
        <f>-o_IncomeStmt!CW25</f>
        <v/>
      </c>
      <c r="CX10" s="37">
        <f>-o_IncomeStmt!CX25</f>
        <v/>
      </c>
      <c r="CY10" s="37">
        <f>-o_IncomeStmt!CY25</f>
        <v/>
      </c>
      <c r="CZ10" s="37">
        <f>-o_IncomeStmt!CZ25</f>
        <v/>
      </c>
      <c r="DA10" s="37">
        <f>-o_IncomeStmt!DA25</f>
        <v/>
      </c>
      <c r="DB10" s="37">
        <f>-o_IncomeStmt!DB25</f>
        <v/>
      </c>
      <c r="DC10" s="37">
        <f>-o_IncomeStmt!DC25</f>
        <v/>
      </c>
      <c r="DD10" s="37">
        <f>-o_IncomeStmt!DD25</f>
        <v/>
      </c>
      <c r="DE10" s="37">
        <f>-o_IncomeStmt!DE25</f>
        <v/>
      </c>
      <c r="DF10" s="37">
        <f>-o_IncomeStmt!DF25</f>
        <v/>
      </c>
      <c r="DG10" s="37">
        <f>-o_IncomeStmt!DG25</f>
        <v/>
      </c>
      <c r="DH10" s="37">
        <f>-o_IncomeStmt!DH25</f>
        <v/>
      </c>
      <c r="DI10" s="37">
        <f>-o_IncomeStmt!DI25</f>
        <v/>
      </c>
      <c r="DJ10" s="37">
        <f>-o_IncomeStmt!DJ25</f>
        <v/>
      </c>
      <c r="DK10" s="37">
        <f>-o_IncomeStmt!DK25</f>
        <v/>
      </c>
      <c r="DL10" s="37">
        <f>-o_IncomeStmt!DL25</f>
        <v/>
      </c>
      <c r="DM10" s="37">
        <f>-o_IncomeStmt!DM25</f>
        <v/>
      </c>
      <c r="DN10" s="37">
        <f>-o_IncomeStmt!DN25</f>
        <v/>
      </c>
      <c r="DO10" s="37">
        <f>-o_IncomeStmt!DO25</f>
        <v/>
      </c>
      <c r="DP10" s="37">
        <f>-o_IncomeStmt!DP25</f>
        <v/>
      </c>
      <c r="DQ10" s="37">
        <f>-o_IncomeStmt!DQ25</f>
        <v/>
      </c>
      <c r="DR10" s="37">
        <f>-o_IncomeStmt!DR25</f>
        <v/>
      </c>
      <c r="DS10" s="37">
        <f>-o_IncomeStmt!DS25</f>
        <v/>
      </c>
      <c r="DT10" s="37">
        <f>-o_IncomeStmt!DT25</f>
        <v/>
      </c>
      <c r="DU10" s="37">
        <f>-o_IncomeStmt!DU25</f>
        <v/>
      </c>
      <c r="DV10" s="37">
        <f>-o_IncomeStmt!DV25</f>
        <v/>
      </c>
      <c r="DW10" s="37">
        <f>-o_IncomeStmt!DW25</f>
        <v/>
      </c>
      <c r="DX10" s="37">
        <f>-o_IncomeStmt!DX25</f>
        <v/>
      </c>
      <c r="DY10" s="37">
        <f>-o_IncomeStmt!DY25</f>
        <v/>
      </c>
      <c r="DZ10" s="37">
        <f>-o_IncomeStmt!DZ25</f>
        <v/>
      </c>
      <c r="EA10" s="37">
        <f>-o_IncomeStmt!EA25</f>
        <v/>
      </c>
      <c r="EB10" s="37">
        <f>-o_IncomeStmt!EB25</f>
        <v/>
      </c>
      <c r="EC10" s="37">
        <f>-o_IncomeStmt!EC25</f>
        <v/>
      </c>
      <c r="ED10" s="37">
        <f>-o_IncomeStmt!ED25</f>
        <v/>
      </c>
      <c r="EE10" s="37">
        <f>-o_IncomeStmt!EE25</f>
        <v/>
      </c>
      <c r="EF10" s="37">
        <f>-o_IncomeStmt!EF25</f>
        <v/>
      </c>
      <c r="EG10" s="37">
        <f>-o_IncomeStmt!EG25</f>
        <v/>
      </c>
      <c r="EH10" s="37">
        <f>-o_IncomeStmt!EH25</f>
        <v/>
      </c>
      <c r="EI10" s="37">
        <f>-o_IncomeStmt!EI25</f>
        <v/>
      </c>
      <c r="EJ10" s="37">
        <f>-o_IncomeStmt!EJ25</f>
        <v/>
      </c>
      <c r="EK10" s="37">
        <f>-o_IncomeStmt!EK25</f>
        <v/>
      </c>
      <c r="EL10" s="37">
        <f>-o_IncomeStmt!EL25</f>
        <v/>
      </c>
      <c r="EM10" s="37">
        <f>-o_IncomeStmt!EM25</f>
        <v/>
      </c>
      <c r="EN10" s="37">
        <f>-o_IncomeStmt!EN25</f>
        <v/>
      </c>
      <c r="EO10" s="37">
        <f>-o_IncomeStmt!EO25</f>
        <v/>
      </c>
      <c r="EP10" s="37">
        <f>-o_IncomeStmt!EP25</f>
        <v/>
      </c>
      <c r="EQ10" s="37">
        <f>-o_IncomeStmt!EQ25</f>
        <v/>
      </c>
      <c r="ER10" s="37">
        <f>-o_IncomeStmt!ER25</f>
        <v/>
      </c>
      <c r="ES10" s="37">
        <f>-o_IncomeStmt!ES25</f>
        <v/>
      </c>
      <c r="ET10" s="37">
        <f>-o_IncomeStmt!ET25</f>
        <v/>
      </c>
      <c r="EU10" s="37">
        <f>-o_IncomeStmt!EU25</f>
        <v/>
      </c>
      <c r="EV10" s="37">
        <f>-o_IncomeStmt!EV25</f>
        <v/>
      </c>
      <c r="EW10" s="37">
        <f>-o_IncomeStmt!EW25</f>
        <v/>
      </c>
      <c r="EX10" s="37">
        <f>-o_IncomeStmt!EX25</f>
        <v/>
      </c>
      <c r="EY10" s="37">
        <f>-o_IncomeStmt!EY25</f>
        <v/>
      </c>
      <c r="EZ10" s="37">
        <f>-o_IncomeStmt!EZ25</f>
        <v/>
      </c>
      <c r="FA10" s="37">
        <f>-o_IncomeStmt!FA25</f>
        <v/>
      </c>
      <c r="FB10" s="37">
        <f>-o_IncomeStmt!FB25</f>
        <v/>
      </c>
      <c r="FC10" s="37">
        <f>-o_IncomeStmt!FC25</f>
        <v/>
      </c>
      <c r="FD10" s="37">
        <f>-o_IncomeStmt!FD25</f>
        <v/>
      </c>
      <c r="FE10" s="37">
        <f>-o_IncomeStmt!FE25</f>
        <v/>
      </c>
      <c r="FF10" s="37">
        <f>-o_IncomeStmt!FF25</f>
        <v/>
      </c>
      <c r="FG10" s="37">
        <f>-o_IncomeStmt!FG25</f>
        <v/>
      </c>
      <c r="FH10" s="37">
        <f>-o_IncomeStmt!FH25</f>
        <v/>
      </c>
      <c r="FI10" s="37">
        <f>-o_IncomeStmt!FI25</f>
        <v/>
      </c>
      <c r="FJ10" s="37">
        <f>-o_IncomeStmt!FJ25</f>
        <v/>
      </c>
      <c r="FK10" s="37">
        <f>-o_IncomeStmt!FK25</f>
        <v/>
      </c>
      <c r="FL10" s="37">
        <f>-o_IncomeStmt!FL25</f>
        <v/>
      </c>
      <c r="FM10" s="37">
        <f>-o_IncomeStmt!FM25</f>
        <v/>
      </c>
      <c r="FN10" s="37">
        <f>-o_IncomeStmt!FN25</f>
        <v/>
      </c>
      <c r="FO10" s="37">
        <f>-o_IncomeStmt!FO25</f>
        <v/>
      </c>
      <c r="FP10" s="37">
        <f>-o_IncomeStmt!FP25</f>
        <v/>
      </c>
      <c r="FQ10" s="37">
        <f>-o_IncomeStmt!FQ25</f>
        <v/>
      </c>
      <c r="FR10" s="37">
        <f>-o_IncomeStmt!FR25</f>
        <v/>
      </c>
      <c r="FS10" s="37">
        <f>-o_IncomeStmt!FS25</f>
        <v/>
      </c>
      <c r="FT10" s="37">
        <f>-o_IncomeStmt!FT25</f>
        <v/>
      </c>
      <c r="FU10" s="37">
        <f>-o_IncomeStmt!FU25</f>
        <v/>
      </c>
      <c r="FV10" s="37">
        <f>-o_IncomeStmt!FV25</f>
        <v/>
      </c>
      <c r="FW10" s="37">
        <f>-o_IncomeStmt!FW25</f>
        <v/>
      </c>
      <c r="FX10" s="37">
        <f>-o_IncomeStmt!FX25</f>
        <v/>
      </c>
      <c r="FY10" s="37">
        <f>-o_IncomeStmt!FY25</f>
        <v/>
      </c>
      <c r="FZ10" s="37">
        <f>-o_IncomeStmt!FZ25</f>
        <v/>
      </c>
      <c r="GA10" s="37">
        <f>-o_IncomeStmt!GA25</f>
        <v/>
      </c>
    </row>
    <row r="11">
      <c r="A11" s="25" t="inlineStr">
        <is>
          <t>Working Capital Changes</t>
        </is>
      </c>
      <c r="C11" s="35">
        <f>SUM(D11:GA11)</f>
        <v/>
      </c>
      <c r="D11" s="47">
        <f>-0.05*o_IncomeStmt!D13</f>
        <v/>
      </c>
      <c r="E11" s="47">
        <f>-0.05*(o_IncomeStmt!E13-o_IncomeStmt!D13)</f>
        <v/>
      </c>
      <c r="F11" s="47">
        <f>-0.05*(o_IncomeStmt!F13-o_IncomeStmt!E13)</f>
        <v/>
      </c>
      <c r="G11" s="47">
        <f>-0.05*(o_IncomeStmt!G13-o_IncomeStmt!F13)</f>
        <v/>
      </c>
      <c r="H11" s="47">
        <f>-0.05*(o_IncomeStmt!H13-o_IncomeStmt!G13)</f>
        <v/>
      </c>
      <c r="I11" s="47">
        <f>-0.05*(o_IncomeStmt!I13-o_IncomeStmt!H13)</f>
        <v/>
      </c>
      <c r="J11" s="47">
        <f>-0.05*(o_IncomeStmt!J13-o_IncomeStmt!I13)</f>
        <v/>
      </c>
      <c r="K11" s="47">
        <f>-0.05*(o_IncomeStmt!K13-o_IncomeStmt!J13)</f>
        <v/>
      </c>
      <c r="L11" s="47">
        <f>-0.05*(o_IncomeStmt!L13-o_IncomeStmt!K13)</f>
        <v/>
      </c>
      <c r="M11" s="47">
        <f>-0.05*(o_IncomeStmt!M13-o_IncomeStmt!L13)</f>
        <v/>
      </c>
      <c r="N11" s="47">
        <f>-0.05*(o_IncomeStmt!N13-o_IncomeStmt!M13)</f>
        <v/>
      </c>
      <c r="O11" s="47">
        <f>-0.05*(o_IncomeStmt!O13-o_IncomeStmt!N13)</f>
        <v/>
      </c>
      <c r="P11" s="47">
        <f>-0.05*(o_IncomeStmt!P13-o_IncomeStmt!O13)</f>
        <v/>
      </c>
      <c r="Q11" s="47">
        <f>-0.05*(o_IncomeStmt!Q13-o_IncomeStmt!P13)</f>
        <v/>
      </c>
      <c r="R11" s="47">
        <f>-0.05*(o_IncomeStmt!R13-o_IncomeStmt!Q13)</f>
        <v/>
      </c>
      <c r="S11" s="47">
        <f>-0.05*(o_IncomeStmt!S13-o_IncomeStmt!R13)</f>
        <v/>
      </c>
      <c r="T11" s="47">
        <f>-0.05*(o_IncomeStmt!T13-o_IncomeStmt!S13)</f>
        <v/>
      </c>
      <c r="U11" s="47">
        <f>-0.05*(o_IncomeStmt!U13-o_IncomeStmt!T13)</f>
        <v/>
      </c>
      <c r="V11" s="47">
        <f>-0.05*(o_IncomeStmt!V13-o_IncomeStmt!U13)</f>
        <v/>
      </c>
      <c r="W11" s="47">
        <f>-0.05*(o_IncomeStmt!W13-o_IncomeStmt!V13)</f>
        <v/>
      </c>
      <c r="X11" s="47">
        <f>-0.05*(o_IncomeStmt!X13-o_IncomeStmt!W13)</f>
        <v/>
      </c>
      <c r="Y11" s="47">
        <f>-0.05*(o_IncomeStmt!Y13-o_IncomeStmt!X13)</f>
        <v/>
      </c>
      <c r="Z11" s="47">
        <f>-0.05*(o_IncomeStmt!Z13-o_IncomeStmt!Y13)</f>
        <v/>
      </c>
      <c r="AA11" s="47">
        <f>-0.05*(o_IncomeStmt!AA13-o_IncomeStmt!Z13)</f>
        <v/>
      </c>
      <c r="AB11" s="47">
        <f>-0.05*(o_IncomeStmt!AB13-o_IncomeStmt!AA13)</f>
        <v/>
      </c>
      <c r="AC11" s="47">
        <f>-0.05*(o_IncomeStmt!AC13-o_IncomeStmt!AB13)</f>
        <v/>
      </c>
      <c r="AD11" s="47">
        <f>-0.05*(o_IncomeStmt!AD13-o_IncomeStmt!AC13)</f>
        <v/>
      </c>
      <c r="AE11" s="47">
        <f>-0.05*(o_IncomeStmt!AE13-o_IncomeStmt!AD13)</f>
        <v/>
      </c>
      <c r="AF11" s="47">
        <f>-0.05*(o_IncomeStmt!AF13-o_IncomeStmt!AE13)</f>
        <v/>
      </c>
      <c r="AG11" s="47">
        <f>-0.05*(o_IncomeStmt!AG13-o_IncomeStmt!AF13)</f>
        <v/>
      </c>
      <c r="AH11" s="47">
        <f>-0.05*(o_IncomeStmt!AH13-o_IncomeStmt!AG13)</f>
        <v/>
      </c>
      <c r="AI11" s="47">
        <f>-0.05*(o_IncomeStmt!AI13-o_IncomeStmt!AH13)</f>
        <v/>
      </c>
      <c r="AJ11" s="47">
        <f>-0.05*(o_IncomeStmt!AJ13-o_IncomeStmt!AI13)</f>
        <v/>
      </c>
      <c r="AK11" s="47">
        <f>-0.05*(o_IncomeStmt!AK13-o_IncomeStmt!AJ13)</f>
        <v/>
      </c>
      <c r="AL11" s="47">
        <f>-0.05*(o_IncomeStmt!AL13-o_IncomeStmt!AK13)</f>
        <v/>
      </c>
      <c r="AM11" s="47">
        <f>-0.05*(o_IncomeStmt!AM13-o_IncomeStmt!AL13)</f>
        <v/>
      </c>
      <c r="AN11" s="47">
        <f>-0.05*(o_IncomeStmt!AN13-o_IncomeStmt!AM13)</f>
        <v/>
      </c>
      <c r="AO11" s="47">
        <f>-0.05*(o_IncomeStmt!AO13-o_IncomeStmt!AN13)</f>
        <v/>
      </c>
      <c r="AP11" s="47">
        <f>-0.05*(o_IncomeStmt!AP13-o_IncomeStmt!AO13)</f>
        <v/>
      </c>
      <c r="AQ11" s="47">
        <f>-0.05*(o_IncomeStmt!AQ13-o_IncomeStmt!AP13)</f>
        <v/>
      </c>
      <c r="AR11" s="47">
        <f>-0.05*(o_IncomeStmt!AR13-o_IncomeStmt!AQ13)</f>
        <v/>
      </c>
      <c r="AS11" s="47">
        <f>-0.05*(o_IncomeStmt!AS13-o_IncomeStmt!AR13)</f>
        <v/>
      </c>
      <c r="AT11" s="47">
        <f>-0.05*(o_IncomeStmt!AT13-o_IncomeStmt!AS13)</f>
        <v/>
      </c>
      <c r="AU11" s="47">
        <f>-0.05*(o_IncomeStmt!AU13-o_IncomeStmt!AT13)</f>
        <v/>
      </c>
      <c r="AV11" s="47">
        <f>-0.05*(o_IncomeStmt!AV13-o_IncomeStmt!AU13)</f>
        <v/>
      </c>
      <c r="AW11" s="47">
        <f>-0.05*(o_IncomeStmt!AW13-o_IncomeStmt!AV13)</f>
        <v/>
      </c>
      <c r="AX11" s="47">
        <f>-0.05*(o_IncomeStmt!AX13-o_IncomeStmt!AW13)</f>
        <v/>
      </c>
      <c r="AY11" s="47">
        <f>-0.05*(o_IncomeStmt!AY13-o_IncomeStmt!AX13)</f>
        <v/>
      </c>
      <c r="AZ11" s="47">
        <f>-0.05*(o_IncomeStmt!AZ13-o_IncomeStmt!AY13)</f>
        <v/>
      </c>
      <c r="BA11" s="47">
        <f>-0.05*(o_IncomeStmt!BA13-o_IncomeStmt!AZ13)</f>
        <v/>
      </c>
      <c r="BB11" s="47">
        <f>-0.05*(o_IncomeStmt!BB13-o_IncomeStmt!BA13)</f>
        <v/>
      </c>
      <c r="BC11" s="47">
        <f>-0.05*(o_IncomeStmt!BC13-o_IncomeStmt!BB13)</f>
        <v/>
      </c>
      <c r="BD11" s="47">
        <f>-0.05*(o_IncomeStmt!BD13-o_IncomeStmt!BC13)</f>
        <v/>
      </c>
      <c r="BE11" s="47">
        <f>-0.05*(o_IncomeStmt!BE13-o_IncomeStmt!BD13)</f>
        <v/>
      </c>
      <c r="BF11" s="47">
        <f>-0.05*(o_IncomeStmt!BF13-o_IncomeStmt!BE13)</f>
        <v/>
      </c>
      <c r="BG11" s="47">
        <f>-0.05*(o_IncomeStmt!BG13-o_IncomeStmt!BF13)</f>
        <v/>
      </c>
      <c r="BH11" s="47">
        <f>-0.05*(o_IncomeStmt!BH13-o_IncomeStmt!BG13)</f>
        <v/>
      </c>
      <c r="BI11" s="47">
        <f>-0.05*(o_IncomeStmt!BI13-o_IncomeStmt!BH13)</f>
        <v/>
      </c>
      <c r="BJ11" s="47">
        <f>-0.05*(o_IncomeStmt!BJ13-o_IncomeStmt!BI13)</f>
        <v/>
      </c>
      <c r="BK11" s="47">
        <f>-0.05*(o_IncomeStmt!BK13-o_IncomeStmt!BJ13)</f>
        <v/>
      </c>
      <c r="BL11" s="47">
        <f>-0.05*(o_IncomeStmt!BL13-o_IncomeStmt!BK13)</f>
        <v/>
      </c>
      <c r="BM11" s="47">
        <f>-0.05*(o_IncomeStmt!BM13-o_IncomeStmt!BL13)</f>
        <v/>
      </c>
      <c r="BN11" s="47">
        <f>-0.05*(o_IncomeStmt!BN13-o_IncomeStmt!BM13)</f>
        <v/>
      </c>
      <c r="BO11" s="47">
        <f>-0.05*(o_IncomeStmt!BO13-o_IncomeStmt!BN13)</f>
        <v/>
      </c>
      <c r="BP11" s="47">
        <f>-0.05*(o_IncomeStmt!BP13-o_IncomeStmt!BO13)</f>
        <v/>
      </c>
      <c r="BQ11" s="47">
        <f>-0.05*(o_IncomeStmt!BQ13-o_IncomeStmt!BP13)</f>
        <v/>
      </c>
      <c r="BR11" s="47">
        <f>-0.05*(o_IncomeStmt!BR13-o_IncomeStmt!BQ13)</f>
        <v/>
      </c>
      <c r="BS11" s="47">
        <f>-0.05*(o_IncomeStmt!BS13-o_IncomeStmt!BR13)</f>
        <v/>
      </c>
      <c r="BT11" s="47">
        <f>-0.05*(o_IncomeStmt!BT13-o_IncomeStmt!BS13)</f>
        <v/>
      </c>
      <c r="BU11" s="47">
        <f>-0.05*(o_IncomeStmt!BU13-o_IncomeStmt!BT13)</f>
        <v/>
      </c>
      <c r="BV11" s="47">
        <f>-0.05*(o_IncomeStmt!BV13-o_IncomeStmt!BU13)</f>
        <v/>
      </c>
      <c r="BW11" s="47">
        <f>-0.05*(o_IncomeStmt!BW13-o_IncomeStmt!BV13)</f>
        <v/>
      </c>
      <c r="BX11" s="47">
        <f>-0.05*(o_IncomeStmt!BX13-o_IncomeStmt!BW13)</f>
        <v/>
      </c>
      <c r="BY11" s="47">
        <f>-0.05*(o_IncomeStmt!BY13-o_IncomeStmt!BX13)</f>
        <v/>
      </c>
      <c r="BZ11" s="47">
        <f>-0.05*(o_IncomeStmt!BZ13-o_IncomeStmt!BY13)</f>
        <v/>
      </c>
      <c r="CA11" s="47">
        <f>-0.05*(o_IncomeStmt!CA13-o_IncomeStmt!BZ13)</f>
        <v/>
      </c>
      <c r="CB11" s="47">
        <f>-0.05*(o_IncomeStmt!CB13-o_IncomeStmt!CA13)</f>
        <v/>
      </c>
      <c r="CC11" s="47">
        <f>-0.05*(o_IncomeStmt!CC13-o_IncomeStmt!CB13)</f>
        <v/>
      </c>
      <c r="CD11" s="47">
        <f>-0.05*(o_IncomeStmt!CD13-o_IncomeStmt!CC13)</f>
        <v/>
      </c>
      <c r="CE11" s="47">
        <f>-0.05*(o_IncomeStmt!CE13-o_IncomeStmt!CD13)</f>
        <v/>
      </c>
      <c r="CF11" s="47">
        <f>-0.05*(o_IncomeStmt!CF13-o_IncomeStmt!CE13)</f>
        <v/>
      </c>
      <c r="CG11" s="47">
        <f>-0.05*(o_IncomeStmt!CG13-o_IncomeStmt!CF13)</f>
        <v/>
      </c>
      <c r="CH11" s="47">
        <f>-0.05*(o_IncomeStmt!CH13-o_IncomeStmt!CG13)</f>
        <v/>
      </c>
      <c r="CI11" s="47">
        <f>-0.05*(o_IncomeStmt!CI13-o_IncomeStmt!CH13)</f>
        <v/>
      </c>
      <c r="CJ11" s="47">
        <f>-0.05*(o_IncomeStmt!CJ13-o_IncomeStmt!CI13)</f>
        <v/>
      </c>
      <c r="CK11" s="47">
        <f>-0.05*(o_IncomeStmt!CK13-o_IncomeStmt!CJ13)</f>
        <v/>
      </c>
      <c r="CL11" s="47">
        <f>-0.05*(o_IncomeStmt!CL13-o_IncomeStmt!CK13)</f>
        <v/>
      </c>
      <c r="CM11" s="47">
        <f>-0.05*(o_IncomeStmt!CM13-o_IncomeStmt!CL13)</f>
        <v/>
      </c>
      <c r="CN11" s="47">
        <f>-0.05*(o_IncomeStmt!CN13-o_IncomeStmt!CM13)</f>
        <v/>
      </c>
      <c r="CO11" s="47">
        <f>-0.05*(o_IncomeStmt!CO13-o_IncomeStmt!CN13)</f>
        <v/>
      </c>
      <c r="CP11" s="47">
        <f>-0.05*(o_IncomeStmt!CP13-o_IncomeStmt!CO13)</f>
        <v/>
      </c>
      <c r="CQ11" s="47">
        <f>-0.05*(o_IncomeStmt!CQ13-o_IncomeStmt!CP13)</f>
        <v/>
      </c>
      <c r="CR11" s="47">
        <f>-0.05*(o_IncomeStmt!CR13-o_IncomeStmt!CQ13)</f>
        <v/>
      </c>
      <c r="CS11" s="47">
        <f>-0.05*(o_IncomeStmt!CS13-o_IncomeStmt!CR13)</f>
        <v/>
      </c>
      <c r="CT11" s="47">
        <f>-0.05*(o_IncomeStmt!CT13-o_IncomeStmt!CS13)</f>
        <v/>
      </c>
      <c r="CU11" s="47">
        <f>-0.05*(o_IncomeStmt!CU13-o_IncomeStmt!CT13)</f>
        <v/>
      </c>
      <c r="CV11" s="47">
        <f>-0.05*(o_IncomeStmt!CV13-o_IncomeStmt!CU13)</f>
        <v/>
      </c>
      <c r="CW11" s="47">
        <f>-0.05*(o_IncomeStmt!CW13-o_IncomeStmt!CV13)</f>
        <v/>
      </c>
      <c r="CX11" s="47">
        <f>-0.05*(o_IncomeStmt!CX13-o_IncomeStmt!CW13)</f>
        <v/>
      </c>
      <c r="CY11" s="47">
        <f>-0.05*(o_IncomeStmt!CY13-o_IncomeStmt!CX13)</f>
        <v/>
      </c>
      <c r="CZ11" s="47">
        <f>-0.05*(o_IncomeStmt!CZ13-o_IncomeStmt!CY13)</f>
        <v/>
      </c>
      <c r="DA11" s="47">
        <f>-0.05*(o_IncomeStmt!DA13-o_IncomeStmt!CZ13)</f>
        <v/>
      </c>
      <c r="DB11" s="47">
        <f>-0.05*(o_IncomeStmt!DB13-o_IncomeStmt!DA13)</f>
        <v/>
      </c>
      <c r="DC11" s="47">
        <f>-0.05*(o_IncomeStmt!DC13-o_IncomeStmt!DB13)</f>
        <v/>
      </c>
      <c r="DD11" s="47">
        <f>-0.05*(o_IncomeStmt!DD13-o_IncomeStmt!DC13)</f>
        <v/>
      </c>
      <c r="DE11" s="47">
        <f>-0.05*(o_IncomeStmt!DE13-o_IncomeStmt!DD13)</f>
        <v/>
      </c>
      <c r="DF11" s="47">
        <f>-0.05*(o_IncomeStmt!DF13-o_IncomeStmt!DE13)</f>
        <v/>
      </c>
      <c r="DG11" s="47">
        <f>-0.05*(o_IncomeStmt!DG13-o_IncomeStmt!DF13)</f>
        <v/>
      </c>
      <c r="DH11" s="47">
        <f>-0.05*(o_IncomeStmt!DH13-o_IncomeStmt!DG13)</f>
        <v/>
      </c>
      <c r="DI11" s="47">
        <f>-0.05*(o_IncomeStmt!DI13-o_IncomeStmt!DH13)</f>
        <v/>
      </c>
      <c r="DJ11" s="47">
        <f>-0.05*(o_IncomeStmt!DJ13-o_IncomeStmt!DI13)</f>
        <v/>
      </c>
      <c r="DK11" s="47">
        <f>-0.05*(o_IncomeStmt!DK13-o_IncomeStmt!DJ13)</f>
        <v/>
      </c>
      <c r="DL11" s="47">
        <f>-0.05*(o_IncomeStmt!DL13-o_IncomeStmt!DK13)</f>
        <v/>
      </c>
      <c r="DM11" s="47">
        <f>-0.05*(o_IncomeStmt!DM13-o_IncomeStmt!DL13)</f>
        <v/>
      </c>
      <c r="DN11" s="47">
        <f>-0.05*(o_IncomeStmt!DN13-o_IncomeStmt!DM13)</f>
        <v/>
      </c>
      <c r="DO11" s="47">
        <f>-0.05*(o_IncomeStmt!DO13-o_IncomeStmt!DN13)</f>
        <v/>
      </c>
      <c r="DP11" s="47">
        <f>-0.05*(o_IncomeStmt!DP13-o_IncomeStmt!DO13)</f>
        <v/>
      </c>
      <c r="DQ11" s="47">
        <f>-0.05*(o_IncomeStmt!DQ13-o_IncomeStmt!DP13)</f>
        <v/>
      </c>
      <c r="DR11" s="47">
        <f>-0.05*(o_IncomeStmt!DR13-o_IncomeStmt!DQ13)</f>
        <v/>
      </c>
      <c r="DS11" s="47">
        <f>-0.05*(o_IncomeStmt!DS13-o_IncomeStmt!DR13)</f>
        <v/>
      </c>
      <c r="DT11" s="47">
        <f>-0.05*(o_IncomeStmt!DT13-o_IncomeStmt!DS13)</f>
        <v/>
      </c>
      <c r="DU11" s="47">
        <f>-0.05*(o_IncomeStmt!DU13-o_IncomeStmt!DT13)</f>
        <v/>
      </c>
      <c r="DV11" s="47">
        <f>-0.05*(o_IncomeStmt!DV13-o_IncomeStmt!DU13)</f>
        <v/>
      </c>
      <c r="DW11" s="47">
        <f>-0.05*(o_IncomeStmt!DW13-o_IncomeStmt!DV13)</f>
        <v/>
      </c>
      <c r="DX11" s="47">
        <f>-0.05*(o_IncomeStmt!DX13-o_IncomeStmt!DW13)</f>
        <v/>
      </c>
      <c r="DY11" s="47">
        <f>-0.05*(o_IncomeStmt!DY13-o_IncomeStmt!DX13)</f>
        <v/>
      </c>
      <c r="DZ11" s="47">
        <f>-0.05*(o_IncomeStmt!DZ13-o_IncomeStmt!DY13)</f>
        <v/>
      </c>
      <c r="EA11" s="47">
        <f>-0.05*(o_IncomeStmt!EA13-o_IncomeStmt!DZ13)</f>
        <v/>
      </c>
      <c r="EB11" s="47">
        <f>-0.05*(o_IncomeStmt!EB13-o_IncomeStmt!EA13)</f>
        <v/>
      </c>
      <c r="EC11" s="47">
        <f>-0.05*(o_IncomeStmt!EC13-o_IncomeStmt!EB13)</f>
        <v/>
      </c>
      <c r="ED11" s="47">
        <f>-0.05*(o_IncomeStmt!ED13-o_IncomeStmt!EC13)</f>
        <v/>
      </c>
      <c r="EE11" s="47">
        <f>-0.05*(o_IncomeStmt!EE13-o_IncomeStmt!ED13)</f>
        <v/>
      </c>
      <c r="EF11" s="47">
        <f>-0.05*(o_IncomeStmt!EF13-o_IncomeStmt!EE13)</f>
        <v/>
      </c>
      <c r="EG11" s="47">
        <f>-0.05*(o_IncomeStmt!EG13-o_IncomeStmt!EF13)</f>
        <v/>
      </c>
      <c r="EH11" s="47">
        <f>-0.05*(o_IncomeStmt!EH13-o_IncomeStmt!EG13)</f>
        <v/>
      </c>
      <c r="EI11" s="47">
        <f>-0.05*(o_IncomeStmt!EI13-o_IncomeStmt!EH13)</f>
        <v/>
      </c>
      <c r="EJ11" s="47">
        <f>-0.05*(o_IncomeStmt!EJ13-o_IncomeStmt!EI13)</f>
        <v/>
      </c>
      <c r="EK11" s="47">
        <f>-0.05*(o_IncomeStmt!EK13-o_IncomeStmt!EJ13)</f>
        <v/>
      </c>
      <c r="EL11" s="47">
        <f>-0.05*(o_IncomeStmt!EL13-o_IncomeStmt!EK13)</f>
        <v/>
      </c>
      <c r="EM11" s="47">
        <f>-0.05*(o_IncomeStmt!EM13-o_IncomeStmt!EL13)</f>
        <v/>
      </c>
      <c r="EN11" s="47">
        <f>-0.05*(o_IncomeStmt!EN13-o_IncomeStmt!EM13)</f>
        <v/>
      </c>
      <c r="EO11" s="47">
        <f>-0.05*(o_IncomeStmt!EO13-o_IncomeStmt!EN13)</f>
        <v/>
      </c>
      <c r="EP11" s="47">
        <f>-0.05*(o_IncomeStmt!EP13-o_IncomeStmt!EO13)</f>
        <v/>
      </c>
      <c r="EQ11" s="47">
        <f>-0.05*(o_IncomeStmt!EQ13-o_IncomeStmt!EP13)</f>
        <v/>
      </c>
      <c r="ER11" s="47">
        <f>-0.05*(o_IncomeStmt!ER13-o_IncomeStmt!EQ13)</f>
        <v/>
      </c>
      <c r="ES11" s="47">
        <f>-0.05*(o_IncomeStmt!ES13-o_IncomeStmt!ER13)</f>
        <v/>
      </c>
      <c r="ET11" s="47">
        <f>-0.05*(o_IncomeStmt!ET13-o_IncomeStmt!ES13)</f>
        <v/>
      </c>
      <c r="EU11" s="47">
        <f>-0.05*(o_IncomeStmt!EU13-o_IncomeStmt!ET13)</f>
        <v/>
      </c>
      <c r="EV11" s="47">
        <f>-0.05*(o_IncomeStmt!EV13-o_IncomeStmt!EU13)</f>
        <v/>
      </c>
      <c r="EW11" s="47">
        <f>-0.05*(o_IncomeStmt!EW13-o_IncomeStmt!EV13)</f>
        <v/>
      </c>
      <c r="EX11" s="47">
        <f>-0.05*(o_IncomeStmt!EX13-o_IncomeStmt!EW13)</f>
        <v/>
      </c>
      <c r="EY11" s="47">
        <f>-0.05*(o_IncomeStmt!EY13-o_IncomeStmt!EX13)</f>
        <v/>
      </c>
      <c r="EZ11" s="47">
        <f>-0.05*(o_IncomeStmt!EZ13-o_IncomeStmt!EY13)</f>
        <v/>
      </c>
      <c r="FA11" s="47">
        <f>-0.05*(o_IncomeStmt!FA13-o_IncomeStmt!EZ13)</f>
        <v/>
      </c>
      <c r="FB11" s="47">
        <f>-0.05*(o_IncomeStmt!FB13-o_IncomeStmt!FA13)</f>
        <v/>
      </c>
      <c r="FC11" s="47">
        <f>-0.05*(o_IncomeStmt!FC13-o_IncomeStmt!FB13)</f>
        <v/>
      </c>
      <c r="FD11" s="47">
        <f>-0.05*(o_IncomeStmt!FD13-o_IncomeStmt!FC13)</f>
        <v/>
      </c>
      <c r="FE11" s="47">
        <f>-0.05*(o_IncomeStmt!FE13-o_IncomeStmt!FD13)</f>
        <v/>
      </c>
      <c r="FF11" s="47">
        <f>-0.05*(o_IncomeStmt!FF13-o_IncomeStmt!FE13)</f>
        <v/>
      </c>
      <c r="FG11" s="47">
        <f>-0.05*(o_IncomeStmt!FG13-o_IncomeStmt!FF13)</f>
        <v/>
      </c>
      <c r="FH11" s="47">
        <f>-0.05*(o_IncomeStmt!FH13-o_IncomeStmt!FG13)</f>
        <v/>
      </c>
      <c r="FI11" s="47">
        <f>-0.05*(o_IncomeStmt!FI13-o_IncomeStmt!FH13)</f>
        <v/>
      </c>
      <c r="FJ11" s="47">
        <f>-0.05*(o_IncomeStmt!FJ13-o_IncomeStmt!FI13)</f>
        <v/>
      </c>
      <c r="FK11" s="47">
        <f>-0.05*(o_IncomeStmt!FK13-o_IncomeStmt!FJ13)</f>
        <v/>
      </c>
      <c r="FL11" s="47">
        <f>-0.05*(o_IncomeStmt!FL13-o_IncomeStmt!FK13)</f>
        <v/>
      </c>
      <c r="FM11" s="47">
        <f>-0.05*(o_IncomeStmt!FM13-o_IncomeStmt!FL13)</f>
        <v/>
      </c>
      <c r="FN11" s="47">
        <f>-0.05*(o_IncomeStmt!FN13-o_IncomeStmt!FM13)</f>
        <v/>
      </c>
      <c r="FO11" s="47">
        <f>-0.05*(o_IncomeStmt!FO13-o_IncomeStmt!FN13)</f>
        <v/>
      </c>
      <c r="FP11" s="47">
        <f>-0.05*(o_IncomeStmt!FP13-o_IncomeStmt!FO13)</f>
        <v/>
      </c>
      <c r="FQ11" s="47">
        <f>-0.05*(o_IncomeStmt!FQ13-o_IncomeStmt!FP13)</f>
        <v/>
      </c>
      <c r="FR11" s="47">
        <f>-0.05*(o_IncomeStmt!FR13-o_IncomeStmt!FQ13)</f>
        <v/>
      </c>
      <c r="FS11" s="47">
        <f>-0.05*(o_IncomeStmt!FS13-o_IncomeStmt!FR13)</f>
        <v/>
      </c>
      <c r="FT11" s="47">
        <f>-0.05*(o_IncomeStmt!FT13-o_IncomeStmt!FS13)</f>
        <v/>
      </c>
      <c r="FU11" s="47">
        <f>-0.05*(o_IncomeStmt!FU13-o_IncomeStmt!FT13)</f>
        <v/>
      </c>
      <c r="FV11" s="47">
        <f>-0.05*(o_IncomeStmt!FV13-o_IncomeStmt!FU13)</f>
        <v/>
      </c>
      <c r="FW11" s="47">
        <f>-0.05*(o_IncomeStmt!FW13-o_IncomeStmt!FV13)</f>
        <v/>
      </c>
      <c r="FX11" s="47">
        <f>-0.05*(o_IncomeStmt!FX13-o_IncomeStmt!FW13)</f>
        <v/>
      </c>
      <c r="FY11" s="47">
        <f>-0.05*(o_IncomeStmt!FY13-o_IncomeStmt!FX13)</f>
        <v/>
      </c>
      <c r="FZ11" s="47">
        <f>-0.05*(o_IncomeStmt!FZ13-o_IncomeStmt!FY13)</f>
        <v/>
      </c>
      <c r="GA11" s="47">
        <f>-0.05*(o_IncomeStmt!GA13-o_IncomeStmt!FZ13)</f>
        <v/>
      </c>
    </row>
    <row r="12">
      <c r="A12" s="24" t="inlineStr">
        <is>
          <t>Net Operating Cash Flow</t>
        </is>
      </c>
      <c r="C12" s="35">
        <f>SUM(D12:GA12)</f>
        <v/>
      </c>
      <c r="D12" s="48">
        <f>D9+D10+D11</f>
        <v/>
      </c>
      <c r="E12" s="48">
        <f>E9+E10+E11</f>
        <v/>
      </c>
      <c r="F12" s="48">
        <f>F9+F10+F11</f>
        <v/>
      </c>
      <c r="G12" s="48">
        <f>G9+G10+G11</f>
        <v/>
      </c>
      <c r="H12" s="48">
        <f>H9+H10+H11</f>
        <v/>
      </c>
      <c r="I12" s="48">
        <f>I9+I10+I11</f>
        <v/>
      </c>
      <c r="J12" s="48">
        <f>J9+J10+J11</f>
        <v/>
      </c>
      <c r="K12" s="48">
        <f>K9+K10+K11</f>
        <v/>
      </c>
      <c r="L12" s="48">
        <f>L9+L10+L11</f>
        <v/>
      </c>
      <c r="M12" s="48">
        <f>M9+M10+M11</f>
        <v/>
      </c>
      <c r="N12" s="48">
        <f>N9+N10+N11</f>
        <v/>
      </c>
      <c r="O12" s="48">
        <f>O9+O10+O11</f>
        <v/>
      </c>
      <c r="P12" s="48">
        <f>P9+P10+P11</f>
        <v/>
      </c>
      <c r="Q12" s="48">
        <f>Q9+Q10+Q11</f>
        <v/>
      </c>
      <c r="R12" s="48">
        <f>R9+R10+R11</f>
        <v/>
      </c>
      <c r="S12" s="48">
        <f>S9+S10+S11</f>
        <v/>
      </c>
      <c r="T12" s="48">
        <f>T9+T10+T11</f>
        <v/>
      </c>
      <c r="U12" s="48">
        <f>U9+U10+U11</f>
        <v/>
      </c>
      <c r="V12" s="48">
        <f>V9+V10+V11</f>
        <v/>
      </c>
      <c r="W12" s="48">
        <f>W9+W10+W11</f>
        <v/>
      </c>
      <c r="X12" s="48">
        <f>X9+X10+X11</f>
        <v/>
      </c>
      <c r="Y12" s="48">
        <f>Y9+Y10+Y11</f>
        <v/>
      </c>
      <c r="Z12" s="48">
        <f>Z9+Z10+Z11</f>
        <v/>
      </c>
      <c r="AA12" s="48">
        <f>AA9+AA10+AA11</f>
        <v/>
      </c>
      <c r="AB12" s="48">
        <f>AB9+AB10+AB11</f>
        <v/>
      </c>
      <c r="AC12" s="48">
        <f>AC9+AC10+AC11</f>
        <v/>
      </c>
      <c r="AD12" s="48">
        <f>AD9+AD10+AD11</f>
        <v/>
      </c>
      <c r="AE12" s="48">
        <f>AE9+AE10+AE11</f>
        <v/>
      </c>
      <c r="AF12" s="48">
        <f>AF9+AF10+AF11</f>
        <v/>
      </c>
      <c r="AG12" s="48">
        <f>AG9+AG10+AG11</f>
        <v/>
      </c>
      <c r="AH12" s="48">
        <f>AH9+AH10+AH11</f>
        <v/>
      </c>
      <c r="AI12" s="48">
        <f>AI9+AI10+AI11</f>
        <v/>
      </c>
      <c r="AJ12" s="48">
        <f>AJ9+AJ10+AJ11</f>
        <v/>
      </c>
      <c r="AK12" s="48">
        <f>AK9+AK10+AK11</f>
        <v/>
      </c>
      <c r="AL12" s="48">
        <f>AL9+AL10+AL11</f>
        <v/>
      </c>
      <c r="AM12" s="48">
        <f>AM9+AM10+AM11</f>
        <v/>
      </c>
      <c r="AN12" s="48">
        <f>AN9+AN10+AN11</f>
        <v/>
      </c>
      <c r="AO12" s="48">
        <f>AO9+AO10+AO11</f>
        <v/>
      </c>
      <c r="AP12" s="48">
        <f>AP9+AP10+AP11</f>
        <v/>
      </c>
      <c r="AQ12" s="48">
        <f>AQ9+AQ10+AQ11</f>
        <v/>
      </c>
      <c r="AR12" s="48">
        <f>AR9+AR10+AR11</f>
        <v/>
      </c>
      <c r="AS12" s="48">
        <f>AS9+AS10+AS11</f>
        <v/>
      </c>
      <c r="AT12" s="48">
        <f>AT9+AT10+AT11</f>
        <v/>
      </c>
      <c r="AU12" s="48">
        <f>AU9+AU10+AU11</f>
        <v/>
      </c>
      <c r="AV12" s="48">
        <f>AV9+AV10+AV11</f>
        <v/>
      </c>
      <c r="AW12" s="48">
        <f>AW9+AW10+AW11</f>
        <v/>
      </c>
      <c r="AX12" s="48">
        <f>AX9+AX10+AX11</f>
        <v/>
      </c>
      <c r="AY12" s="48">
        <f>AY9+AY10+AY11</f>
        <v/>
      </c>
      <c r="AZ12" s="48">
        <f>AZ9+AZ10+AZ11</f>
        <v/>
      </c>
      <c r="BA12" s="48">
        <f>BA9+BA10+BA11</f>
        <v/>
      </c>
      <c r="BB12" s="48">
        <f>BB9+BB10+BB11</f>
        <v/>
      </c>
      <c r="BC12" s="48">
        <f>BC9+BC10+BC11</f>
        <v/>
      </c>
      <c r="BD12" s="48">
        <f>BD9+BD10+BD11</f>
        <v/>
      </c>
      <c r="BE12" s="48">
        <f>BE9+BE10+BE11</f>
        <v/>
      </c>
      <c r="BF12" s="48">
        <f>BF9+BF10+BF11</f>
        <v/>
      </c>
      <c r="BG12" s="48">
        <f>BG9+BG10+BG11</f>
        <v/>
      </c>
      <c r="BH12" s="48">
        <f>BH9+BH10+BH11</f>
        <v/>
      </c>
      <c r="BI12" s="48">
        <f>BI9+BI10+BI11</f>
        <v/>
      </c>
      <c r="BJ12" s="48">
        <f>BJ9+BJ10+BJ11</f>
        <v/>
      </c>
      <c r="BK12" s="48">
        <f>BK9+BK10+BK11</f>
        <v/>
      </c>
      <c r="BL12" s="48">
        <f>BL9+BL10+BL11</f>
        <v/>
      </c>
      <c r="BM12" s="48">
        <f>BM9+BM10+BM11</f>
        <v/>
      </c>
      <c r="BN12" s="48">
        <f>BN9+BN10+BN11</f>
        <v/>
      </c>
      <c r="BO12" s="48">
        <f>BO9+BO10+BO11</f>
        <v/>
      </c>
      <c r="BP12" s="48">
        <f>BP9+BP10+BP11</f>
        <v/>
      </c>
      <c r="BQ12" s="48">
        <f>BQ9+BQ10+BQ11</f>
        <v/>
      </c>
      <c r="BR12" s="48">
        <f>BR9+BR10+BR11</f>
        <v/>
      </c>
      <c r="BS12" s="48">
        <f>BS9+BS10+BS11</f>
        <v/>
      </c>
      <c r="BT12" s="48">
        <f>BT9+BT10+BT11</f>
        <v/>
      </c>
      <c r="BU12" s="48">
        <f>BU9+BU10+BU11</f>
        <v/>
      </c>
      <c r="BV12" s="48">
        <f>BV9+BV10+BV11</f>
        <v/>
      </c>
      <c r="BW12" s="48">
        <f>BW9+BW10+BW11</f>
        <v/>
      </c>
      <c r="BX12" s="48">
        <f>BX9+BX10+BX11</f>
        <v/>
      </c>
      <c r="BY12" s="48">
        <f>BY9+BY10+BY11</f>
        <v/>
      </c>
      <c r="BZ12" s="48">
        <f>BZ9+BZ10+BZ11</f>
        <v/>
      </c>
      <c r="CA12" s="48">
        <f>CA9+CA10+CA11</f>
        <v/>
      </c>
      <c r="CB12" s="48">
        <f>CB9+CB10+CB11</f>
        <v/>
      </c>
      <c r="CC12" s="48">
        <f>CC9+CC10+CC11</f>
        <v/>
      </c>
      <c r="CD12" s="48">
        <f>CD9+CD10+CD11</f>
        <v/>
      </c>
      <c r="CE12" s="48">
        <f>CE9+CE10+CE11</f>
        <v/>
      </c>
      <c r="CF12" s="48">
        <f>CF9+CF10+CF11</f>
        <v/>
      </c>
      <c r="CG12" s="48">
        <f>CG9+CG10+CG11</f>
        <v/>
      </c>
      <c r="CH12" s="48">
        <f>CH9+CH10+CH11</f>
        <v/>
      </c>
      <c r="CI12" s="48">
        <f>CI9+CI10+CI11</f>
        <v/>
      </c>
      <c r="CJ12" s="48">
        <f>CJ9+CJ10+CJ11</f>
        <v/>
      </c>
      <c r="CK12" s="48">
        <f>CK9+CK10+CK11</f>
        <v/>
      </c>
      <c r="CL12" s="48">
        <f>CL9+CL10+CL11</f>
        <v/>
      </c>
      <c r="CM12" s="48">
        <f>CM9+CM10+CM11</f>
        <v/>
      </c>
      <c r="CN12" s="48">
        <f>CN9+CN10+CN11</f>
        <v/>
      </c>
      <c r="CO12" s="48">
        <f>CO9+CO10+CO11</f>
        <v/>
      </c>
      <c r="CP12" s="48">
        <f>CP9+CP10+CP11</f>
        <v/>
      </c>
      <c r="CQ12" s="48">
        <f>CQ9+CQ10+CQ11</f>
        <v/>
      </c>
      <c r="CR12" s="48">
        <f>CR9+CR10+CR11</f>
        <v/>
      </c>
      <c r="CS12" s="48">
        <f>CS9+CS10+CS11</f>
        <v/>
      </c>
      <c r="CT12" s="48">
        <f>CT9+CT10+CT11</f>
        <v/>
      </c>
      <c r="CU12" s="48">
        <f>CU9+CU10+CU11</f>
        <v/>
      </c>
      <c r="CV12" s="48">
        <f>CV9+CV10+CV11</f>
        <v/>
      </c>
      <c r="CW12" s="48">
        <f>CW9+CW10+CW11</f>
        <v/>
      </c>
      <c r="CX12" s="48">
        <f>CX9+CX10+CX11</f>
        <v/>
      </c>
      <c r="CY12" s="48">
        <f>CY9+CY10+CY11</f>
        <v/>
      </c>
      <c r="CZ12" s="48">
        <f>CZ9+CZ10+CZ11</f>
        <v/>
      </c>
      <c r="DA12" s="48">
        <f>DA9+DA10+DA11</f>
        <v/>
      </c>
      <c r="DB12" s="48">
        <f>DB9+DB10+DB11</f>
        <v/>
      </c>
      <c r="DC12" s="48">
        <f>DC9+DC10+DC11</f>
        <v/>
      </c>
      <c r="DD12" s="48">
        <f>DD9+DD10+DD11</f>
        <v/>
      </c>
      <c r="DE12" s="48">
        <f>DE9+DE10+DE11</f>
        <v/>
      </c>
      <c r="DF12" s="48">
        <f>DF9+DF10+DF11</f>
        <v/>
      </c>
      <c r="DG12" s="48">
        <f>DG9+DG10+DG11</f>
        <v/>
      </c>
      <c r="DH12" s="48">
        <f>DH9+DH10+DH11</f>
        <v/>
      </c>
      <c r="DI12" s="48">
        <f>DI9+DI10+DI11</f>
        <v/>
      </c>
      <c r="DJ12" s="48">
        <f>DJ9+DJ10+DJ11</f>
        <v/>
      </c>
      <c r="DK12" s="48">
        <f>DK9+DK10+DK11</f>
        <v/>
      </c>
      <c r="DL12" s="48">
        <f>DL9+DL10+DL11</f>
        <v/>
      </c>
      <c r="DM12" s="48">
        <f>DM9+DM10+DM11</f>
        <v/>
      </c>
      <c r="DN12" s="48">
        <f>DN9+DN10+DN11</f>
        <v/>
      </c>
      <c r="DO12" s="48">
        <f>DO9+DO10+DO11</f>
        <v/>
      </c>
      <c r="DP12" s="48">
        <f>DP9+DP10+DP11</f>
        <v/>
      </c>
      <c r="DQ12" s="48">
        <f>DQ9+DQ10+DQ11</f>
        <v/>
      </c>
      <c r="DR12" s="48">
        <f>DR9+DR10+DR11</f>
        <v/>
      </c>
      <c r="DS12" s="48">
        <f>DS9+DS10+DS11</f>
        <v/>
      </c>
      <c r="DT12" s="48">
        <f>DT9+DT10+DT11</f>
        <v/>
      </c>
      <c r="DU12" s="48">
        <f>DU9+DU10+DU11</f>
        <v/>
      </c>
      <c r="DV12" s="48">
        <f>DV9+DV10+DV11</f>
        <v/>
      </c>
      <c r="DW12" s="48">
        <f>DW9+DW10+DW11</f>
        <v/>
      </c>
      <c r="DX12" s="48">
        <f>DX9+DX10+DX11</f>
        <v/>
      </c>
      <c r="DY12" s="48">
        <f>DY9+DY10+DY11</f>
        <v/>
      </c>
      <c r="DZ12" s="48">
        <f>DZ9+DZ10+DZ11</f>
        <v/>
      </c>
      <c r="EA12" s="48">
        <f>EA9+EA10+EA11</f>
        <v/>
      </c>
      <c r="EB12" s="48">
        <f>EB9+EB10+EB11</f>
        <v/>
      </c>
      <c r="EC12" s="48">
        <f>EC9+EC10+EC11</f>
        <v/>
      </c>
      <c r="ED12" s="48">
        <f>ED9+ED10+ED11</f>
        <v/>
      </c>
      <c r="EE12" s="48">
        <f>EE9+EE10+EE11</f>
        <v/>
      </c>
      <c r="EF12" s="48">
        <f>EF9+EF10+EF11</f>
        <v/>
      </c>
      <c r="EG12" s="48">
        <f>EG9+EG10+EG11</f>
        <v/>
      </c>
      <c r="EH12" s="48">
        <f>EH9+EH10+EH11</f>
        <v/>
      </c>
      <c r="EI12" s="48">
        <f>EI9+EI10+EI11</f>
        <v/>
      </c>
      <c r="EJ12" s="48">
        <f>EJ9+EJ10+EJ11</f>
        <v/>
      </c>
      <c r="EK12" s="48">
        <f>EK9+EK10+EK11</f>
        <v/>
      </c>
      <c r="EL12" s="48">
        <f>EL9+EL10+EL11</f>
        <v/>
      </c>
      <c r="EM12" s="48">
        <f>EM9+EM10+EM11</f>
        <v/>
      </c>
      <c r="EN12" s="48">
        <f>EN9+EN10+EN11</f>
        <v/>
      </c>
      <c r="EO12" s="48">
        <f>EO9+EO10+EO11</f>
        <v/>
      </c>
      <c r="EP12" s="48">
        <f>EP9+EP10+EP11</f>
        <v/>
      </c>
      <c r="EQ12" s="48">
        <f>EQ9+EQ10+EQ11</f>
        <v/>
      </c>
      <c r="ER12" s="48">
        <f>ER9+ER10+ER11</f>
        <v/>
      </c>
      <c r="ES12" s="48">
        <f>ES9+ES10+ES11</f>
        <v/>
      </c>
      <c r="ET12" s="48">
        <f>ET9+ET10+ET11</f>
        <v/>
      </c>
      <c r="EU12" s="48">
        <f>EU9+EU10+EU11</f>
        <v/>
      </c>
      <c r="EV12" s="48">
        <f>EV9+EV10+EV11</f>
        <v/>
      </c>
      <c r="EW12" s="48">
        <f>EW9+EW10+EW11</f>
        <v/>
      </c>
      <c r="EX12" s="48">
        <f>EX9+EX10+EX11</f>
        <v/>
      </c>
      <c r="EY12" s="48">
        <f>EY9+EY10+EY11</f>
        <v/>
      </c>
      <c r="EZ12" s="48">
        <f>EZ9+EZ10+EZ11</f>
        <v/>
      </c>
      <c r="FA12" s="48">
        <f>FA9+FA10+FA11</f>
        <v/>
      </c>
      <c r="FB12" s="48">
        <f>FB9+FB10+FB11</f>
        <v/>
      </c>
      <c r="FC12" s="48">
        <f>FC9+FC10+FC11</f>
        <v/>
      </c>
      <c r="FD12" s="48">
        <f>FD9+FD10+FD11</f>
        <v/>
      </c>
      <c r="FE12" s="48">
        <f>FE9+FE10+FE11</f>
        <v/>
      </c>
      <c r="FF12" s="48">
        <f>FF9+FF10+FF11</f>
        <v/>
      </c>
      <c r="FG12" s="48">
        <f>FG9+FG10+FG11</f>
        <v/>
      </c>
      <c r="FH12" s="48">
        <f>FH9+FH10+FH11</f>
        <v/>
      </c>
      <c r="FI12" s="48">
        <f>FI9+FI10+FI11</f>
        <v/>
      </c>
      <c r="FJ12" s="48">
        <f>FJ9+FJ10+FJ11</f>
        <v/>
      </c>
      <c r="FK12" s="48">
        <f>FK9+FK10+FK11</f>
        <v/>
      </c>
      <c r="FL12" s="48">
        <f>FL9+FL10+FL11</f>
        <v/>
      </c>
      <c r="FM12" s="48">
        <f>FM9+FM10+FM11</f>
        <v/>
      </c>
      <c r="FN12" s="48">
        <f>FN9+FN10+FN11</f>
        <v/>
      </c>
      <c r="FO12" s="48">
        <f>FO9+FO10+FO11</f>
        <v/>
      </c>
      <c r="FP12" s="48">
        <f>FP9+FP10+FP11</f>
        <v/>
      </c>
      <c r="FQ12" s="48">
        <f>FQ9+FQ10+FQ11</f>
        <v/>
      </c>
      <c r="FR12" s="48">
        <f>FR9+FR10+FR11</f>
        <v/>
      </c>
      <c r="FS12" s="48">
        <f>FS9+FS10+FS11</f>
        <v/>
      </c>
      <c r="FT12" s="48">
        <f>FT9+FT10+FT11</f>
        <v/>
      </c>
      <c r="FU12" s="48">
        <f>FU9+FU10+FU11</f>
        <v/>
      </c>
      <c r="FV12" s="48">
        <f>FV9+FV10+FV11</f>
        <v/>
      </c>
      <c r="FW12" s="48">
        <f>FW9+FW10+FW11</f>
        <v/>
      </c>
      <c r="FX12" s="48">
        <f>FX9+FX10+FX11</f>
        <v/>
      </c>
      <c r="FY12" s="48">
        <f>FY9+FY10+FY11</f>
        <v/>
      </c>
      <c r="FZ12" s="48">
        <f>FZ9+FZ10+FZ11</f>
        <v/>
      </c>
      <c r="GA12" s="48">
        <f>GA9+GA10+GA11</f>
        <v/>
      </c>
    </row>
    <row r="14">
      <c r="A14" s="34" t="inlineStr">
        <is>
          <t>Investing Cash Flows</t>
        </is>
      </c>
      <c r="B14" s="34" t="n"/>
      <c r="C14" s="34" t="n"/>
      <c r="D14" s="34" t="n"/>
      <c r="E14" s="34" t="n"/>
      <c r="F14" s="34" t="n"/>
      <c r="G14" s="34" t="n"/>
      <c r="H14" s="34" t="n"/>
      <c r="I14" s="34" t="n"/>
      <c r="J14" s="34" t="n"/>
      <c r="K14" s="34" t="n"/>
      <c r="L14" s="34" t="n"/>
      <c r="M14" s="34" t="n"/>
      <c r="N14" s="34" t="n"/>
      <c r="O14" s="34" t="n"/>
      <c r="P14" s="34" t="n"/>
      <c r="Q14" s="34" t="n"/>
      <c r="R14" s="34" t="n"/>
      <c r="S14" s="34" t="n"/>
      <c r="T14" s="34" t="n"/>
      <c r="U14" s="34" t="n"/>
      <c r="V14" s="34" t="n"/>
      <c r="W14" s="34" t="n"/>
      <c r="X14" s="34" t="n"/>
      <c r="Y14" s="34" t="n"/>
      <c r="Z14" s="34" t="n"/>
      <c r="AA14" s="34" t="n"/>
      <c r="AB14" s="34" t="n"/>
      <c r="AC14" s="34" t="n"/>
      <c r="AD14" s="34" t="n"/>
      <c r="AE14" s="34" t="n"/>
      <c r="AF14" s="34" t="n"/>
      <c r="AG14" s="34" t="n"/>
      <c r="AH14" s="34" t="n"/>
      <c r="AI14" s="34" t="n"/>
      <c r="AJ14" s="34" t="n"/>
      <c r="AK14" s="34" t="n"/>
      <c r="AL14" s="34" t="n"/>
      <c r="AM14" s="34" t="n"/>
      <c r="AN14" s="34" t="n"/>
      <c r="AO14" s="34" t="n"/>
      <c r="AP14" s="34" t="n"/>
      <c r="AQ14" s="34" t="n"/>
      <c r="AR14" s="34" t="n"/>
      <c r="AS14" s="34" t="n"/>
      <c r="AT14" s="34" t="n"/>
      <c r="AU14" s="34" t="n"/>
      <c r="AV14" s="34" t="n"/>
      <c r="AW14" s="34" t="n"/>
      <c r="AX14" s="34" t="n"/>
      <c r="AY14" s="34" t="n"/>
      <c r="AZ14" s="34" t="n"/>
      <c r="BA14" s="34" t="n"/>
      <c r="BB14" s="34" t="n"/>
      <c r="BC14" s="34" t="n"/>
      <c r="BD14" s="34" t="n"/>
      <c r="BE14" s="34" t="n"/>
      <c r="BF14" s="34" t="n"/>
      <c r="BG14" s="34" t="n"/>
      <c r="BH14" s="34" t="n"/>
      <c r="BI14" s="34" t="n"/>
      <c r="BJ14" s="34" t="n"/>
      <c r="BK14" s="34" t="n"/>
      <c r="BL14" s="34" t="n"/>
      <c r="BM14" s="34" t="n"/>
      <c r="BN14" s="34" t="n"/>
      <c r="BO14" s="34" t="n"/>
      <c r="BP14" s="34" t="n"/>
      <c r="BQ14" s="34" t="n"/>
      <c r="BR14" s="34" t="n"/>
      <c r="BS14" s="34" t="n"/>
      <c r="BT14" s="34" t="n"/>
      <c r="BU14" s="34" t="n"/>
      <c r="BV14" s="34" t="n"/>
      <c r="BW14" s="34" t="n"/>
      <c r="BX14" s="34" t="n"/>
      <c r="BY14" s="34" t="n"/>
      <c r="BZ14" s="34" t="n"/>
      <c r="CA14" s="34" t="n"/>
      <c r="CB14" s="34" t="n"/>
      <c r="CC14" s="34" t="n"/>
      <c r="CD14" s="34" t="n"/>
      <c r="CE14" s="34" t="n"/>
      <c r="CF14" s="34" t="n"/>
      <c r="CG14" s="34" t="n"/>
      <c r="CH14" s="34" t="n"/>
      <c r="CI14" s="34" t="n"/>
      <c r="CJ14" s="34" t="n"/>
      <c r="CK14" s="34" t="n"/>
      <c r="CL14" s="34" t="n"/>
      <c r="CM14" s="34" t="n"/>
      <c r="CN14" s="34" t="n"/>
      <c r="CO14" s="34" t="n"/>
      <c r="CP14" s="34" t="n"/>
      <c r="CQ14" s="34" t="n"/>
      <c r="CR14" s="34" t="n"/>
      <c r="CS14" s="34" t="n"/>
      <c r="CT14" s="34" t="n"/>
      <c r="CU14" s="34" t="n"/>
      <c r="CV14" s="34" t="n"/>
      <c r="CW14" s="34" t="n"/>
      <c r="CX14" s="34" t="n"/>
      <c r="CY14" s="34" t="n"/>
      <c r="CZ14" s="34" t="n"/>
      <c r="DA14" s="34" t="n"/>
      <c r="DB14" s="34" t="n"/>
      <c r="DC14" s="34" t="n"/>
      <c r="DD14" s="34" t="n"/>
      <c r="DE14" s="34" t="n"/>
      <c r="DF14" s="34" t="n"/>
      <c r="DG14" s="34" t="n"/>
      <c r="DH14" s="34" t="n"/>
      <c r="DI14" s="34" t="n"/>
      <c r="DJ14" s="34" t="n"/>
      <c r="DK14" s="34" t="n"/>
      <c r="DL14" s="34" t="n"/>
      <c r="DM14" s="34" t="n"/>
      <c r="DN14" s="34" t="n"/>
      <c r="DO14" s="34" t="n"/>
      <c r="DP14" s="34" t="n"/>
      <c r="DQ14" s="34" t="n"/>
      <c r="DR14" s="34" t="n"/>
      <c r="DS14" s="34" t="n"/>
      <c r="DT14" s="34" t="n"/>
      <c r="DU14" s="34" t="n"/>
      <c r="DV14" s="34" t="n"/>
      <c r="DW14" s="34" t="n"/>
      <c r="DX14" s="34" t="n"/>
      <c r="DY14" s="34" t="n"/>
      <c r="DZ14" s="34" t="n"/>
      <c r="EA14" s="34" t="n"/>
      <c r="EB14" s="34" t="n"/>
      <c r="EC14" s="34" t="n"/>
      <c r="ED14" s="34" t="n"/>
      <c r="EE14" s="34" t="n"/>
      <c r="EF14" s="34" t="n"/>
      <c r="EG14" s="34" t="n"/>
      <c r="EH14" s="34" t="n"/>
      <c r="EI14" s="34" t="n"/>
      <c r="EJ14" s="34" t="n"/>
      <c r="EK14" s="34" t="n"/>
      <c r="EL14" s="34" t="n"/>
      <c r="EM14" s="34" t="n"/>
      <c r="EN14" s="34" t="n"/>
      <c r="EO14" s="34" t="n"/>
      <c r="EP14" s="34" t="n"/>
      <c r="EQ14" s="34" t="n"/>
      <c r="ER14" s="34" t="n"/>
      <c r="ES14" s="34" t="n"/>
      <c r="ET14" s="34" t="n"/>
      <c r="EU14" s="34" t="n"/>
      <c r="EV14" s="34" t="n"/>
      <c r="EW14" s="34" t="n"/>
      <c r="EX14" s="34" t="n"/>
      <c r="EY14" s="34" t="n"/>
      <c r="EZ14" s="34" t="n"/>
      <c r="FA14" s="34" t="n"/>
      <c r="FB14" s="34" t="n"/>
      <c r="FC14" s="34" t="n"/>
      <c r="FD14" s="34" t="n"/>
      <c r="FE14" s="34" t="n"/>
      <c r="FF14" s="34" t="n"/>
      <c r="FG14" s="34" t="n"/>
      <c r="FH14" s="34" t="n"/>
      <c r="FI14" s="34" t="n"/>
      <c r="FJ14" s="34" t="n"/>
      <c r="FK14" s="34" t="n"/>
      <c r="FL14" s="34" t="n"/>
      <c r="FM14" s="34" t="n"/>
      <c r="FN14" s="34" t="n"/>
      <c r="FO14" s="34" t="n"/>
      <c r="FP14" s="34" t="n"/>
      <c r="FQ14" s="34" t="n"/>
      <c r="FR14" s="34" t="n"/>
      <c r="FS14" s="34" t="n"/>
      <c r="FT14" s="34" t="n"/>
      <c r="FU14" s="34" t="n"/>
      <c r="FV14" s="34" t="n"/>
      <c r="FW14" s="34" t="n"/>
      <c r="FX14" s="34" t="n"/>
      <c r="FY14" s="34" t="n"/>
      <c r="FZ14" s="34" t="n"/>
      <c r="GA14" s="34" t="n"/>
    </row>
    <row r="15">
      <c r="A15" s="25" t="inlineStr">
        <is>
          <t>Pre-Development CapEx</t>
        </is>
      </c>
      <c r="C15" s="35">
        <f>SUM(D15:GA15)</f>
        <v/>
      </c>
      <c r="D15" s="37">
        <f>-i_CapEx!D18</f>
        <v/>
      </c>
      <c r="E15" s="37">
        <f>-i_CapEx!E18</f>
        <v/>
      </c>
      <c r="F15" s="37">
        <f>-i_CapEx!F18</f>
        <v/>
      </c>
      <c r="G15" s="37">
        <f>-i_CapEx!G18</f>
        <v/>
      </c>
      <c r="H15" s="37">
        <f>-i_CapEx!H18</f>
        <v/>
      </c>
      <c r="I15" s="37">
        <f>-i_CapEx!I18</f>
        <v/>
      </c>
      <c r="J15" s="37">
        <f>-i_CapEx!J18</f>
        <v/>
      </c>
      <c r="K15" s="37">
        <f>-i_CapEx!K18</f>
        <v/>
      </c>
      <c r="L15" s="37">
        <f>-i_CapEx!L18</f>
        <v/>
      </c>
      <c r="M15" s="37">
        <f>-i_CapEx!M18</f>
        <v/>
      </c>
      <c r="N15" s="37">
        <f>-i_CapEx!N18</f>
        <v/>
      </c>
      <c r="O15" s="37">
        <f>-i_CapEx!O18</f>
        <v/>
      </c>
      <c r="P15" s="37">
        <f>-i_CapEx!P18</f>
        <v/>
      </c>
      <c r="Q15" s="37">
        <f>-i_CapEx!Q18</f>
        <v/>
      </c>
      <c r="R15" s="37">
        <f>-i_CapEx!R18</f>
        <v/>
      </c>
      <c r="S15" s="37">
        <f>-i_CapEx!S18</f>
        <v/>
      </c>
      <c r="T15" s="37">
        <f>-i_CapEx!T18</f>
        <v/>
      </c>
      <c r="U15" s="37">
        <f>-i_CapEx!U18</f>
        <v/>
      </c>
      <c r="V15" s="37">
        <f>-i_CapEx!V18</f>
        <v/>
      </c>
      <c r="W15" s="37">
        <f>-i_CapEx!W18</f>
        <v/>
      </c>
      <c r="X15" s="37">
        <f>-i_CapEx!X18</f>
        <v/>
      </c>
      <c r="Y15" s="37">
        <f>-i_CapEx!Y18</f>
        <v/>
      </c>
      <c r="Z15" s="37">
        <f>-i_CapEx!Z18</f>
        <v/>
      </c>
      <c r="AA15" s="37">
        <f>-i_CapEx!AA18</f>
        <v/>
      </c>
      <c r="AB15" s="37">
        <f>-i_CapEx!AB18</f>
        <v/>
      </c>
      <c r="AC15" s="37">
        <f>-i_CapEx!AC18</f>
        <v/>
      </c>
      <c r="AD15" s="37">
        <f>-i_CapEx!AD18</f>
        <v/>
      </c>
      <c r="AE15" s="37">
        <f>-i_CapEx!AE18</f>
        <v/>
      </c>
      <c r="AF15" s="37">
        <f>-i_CapEx!AF18</f>
        <v/>
      </c>
      <c r="AG15" s="37">
        <f>-i_CapEx!AG18</f>
        <v/>
      </c>
      <c r="AH15" s="37">
        <f>-i_CapEx!AH18</f>
        <v/>
      </c>
      <c r="AI15" s="37">
        <f>-i_CapEx!AI18</f>
        <v/>
      </c>
      <c r="AJ15" s="37">
        <f>-i_CapEx!AJ18</f>
        <v/>
      </c>
      <c r="AK15" s="37">
        <f>-i_CapEx!AK18</f>
        <v/>
      </c>
      <c r="AL15" s="37">
        <f>-i_CapEx!AL18</f>
        <v/>
      </c>
      <c r="AM15" s="37">
        <f>-i_CapEx!AM18</f>
        <v/>
      </c>
      <c r="AN15" s="37">
        <f>-i_CapEx!AN18</f>
        <v/>
      </c>
      <c r="AO15" s="37">
        <f>-i_CapEx!AO18</f>
        <v/>
      </c>
      <c r="AP15" s="37">
        <f>-i_CapEx!AP18</f>
        <v/>
      </c>
      <c r="AQ15" s="37">
        <f>-i_CapEx!AQ18</f>
        <v/>
      </c>
      <c r="AR15" s="37">
        <f>-i_CapEx!AR18</f>
        <v/>
      </c>
      <c r="AS15" s="37">
        <f>-i_CapEx!AS18</f>
        <v/>
      </c>
      <c r="AT15" s="37">
        <f>-i_CapEx!AT18</f>
        <v/>
      </c>
      <c r="AU15" s="37">
        <f>-i_CapEx!AU18</f>
        <v/>
      </c>
      <c r="AV15" s="37">
        <f>-i_CapEx!AV18</f>
        <v/>
      </c>
      <c r="AW15" s="37">
        <f>-i_CapEx!AW18</f>
        <v/>
      </c>
      <c r="AX15" s="37">
        <f>-i_CapEx!AX18</f>
        <v/>
      </c>
      <c r="AY15" s="37">
        <f>-i_CapEx!AY18</f>
        <v/>
      </c>
      <c r="AZ15" s="37">
        <f>-i_CapEx!AZ18</f>
        <v/>
      </c>
      <c r="BA15" s="37">
        <f>-i_CapEx!BA18</f>
        <v/>
      </c>
      <c r="BB15" s="37">
        <f>-i_CapEx!BB18</f>
        <v/>
      </c>
      <c r="BC15" s="37">
        <f>-i_CapEx!BC18</f>
        <v/>
      </c>
      <c r="BD15" s="37">
        <f>-i_CapEx!BD18</f>
        <v/>
      </c>
      <c r="BE15" s="37">
        <f>-i_CapEx!BE18</f>
        <v/>
      </c>
      <c r="BF15" s="37">
        <f>-i_CapEx!BF18</f>
        <v/>
      </c>
      <c r="BG15" s="37">
        <f>-i_CapEx!BG18</f>
        <v/>
      </c>
      <c r="BH15" s="37">
        <f>-i_CapEx!BH18</f>
        <v/>
      </c>
      <c r="BI15" s="37">
        <f>-i_CapEx!BI18</f>
        <v/>
      </c>
      <c r="BJ15" s="37">
        <f>-i_CapEx!BJ18</f>
        <v/>
      </c>
      <c r="BK15" s="37">
        <f>-i_CapEx!BK18</f>
        <v/>
      </c>
      <c r="BL15" s="37">
        <f>-i_CapEx!BL18</f>
        <v/>
      </c>
      <c r="BM15" s="37">
        <f>-i_CapEx!BM18</f>
        <v/>
      </c>
      <c r="BN15" s="37">
        <f>-i_CapEx!BN18</f>
        <v/>
      </c>
      <c r="BO15" s="37">
        <f>-i_CapEx!BO18</f>
        <v/>
      </c>
      <c r="BP15" s="37">
        <f>-i_CapEx!BP18</f>
        <v/>
      </c>
      <c r="BQ15" s="37">
        <f>-i_CapEx!BQ18</f>
        <v/>
      </c>
      <c r="BR15" s="37">
        <f>-i_CapEx!BR18</f>
        <v/>
      </c>
      <c r="BS15" s="37">
        <f>-i_CapEx!BS18</f>
        <v/>
      </c>
      <c r="BT15" s="37">
        <f>-i_CapEx!BT18</f>
        <v/>
      </c>
      <c r="BU15" s="37">
        <f>-i_CapEx!BU18</f>
        <v/>
      </c>
      <c r="BV15" s="37">
        <f>-i_CapEx!BV18</f>
        <v/>
      </c>
      <c r="BW15" s="37">
        <f>-i_CapEx!BW18</f>
        <v/>
      </c>
      <c r="BX15" s="37">
        <f>-i_CapEx!BX18</f>
        <v/>
      </c>
      <c r="BY15" s="37">
        <f>-i_CapEx!BY18</f>
        <v/>
      </c>
      <c r="BZ15" s="37">
        <f>-i_CapEx!BZ18</f>
        <v/>
      </c>
      <c r="CA15" s="37">
        <f>-i_CapEx!CA18</f>
        <v/>
      </c>
      <c r="CB15" s="37">
        <f>-i_CapEx!CB18</f>
        <v/>
      </c>
      <c r="CC15" s="37">
        <f>-i_CapEx!CC18</f>
        <v/>
      </c>
      <c r="CD15" s="37">
        <f>-i_CapEx!CD18</f>
        <v/>
      </c>
      <c r="CE15" s="37">
        <f>-i_CapEx!CE18</f>
        <v/>
      </c>
      <c r="CF15" s="37">
        <f>-i_CapEx!CF18</f>
        <v/>
      </c>
      <c r="CG15" s="37">
        <f>-i_CapEx!CG18</f>
        <v/>
      </c>
      <c r="CH15" s="37">
        <f>-i_CapEx!CH18</f>
        <v/>
      </c>
      <c r="CI15" s="37">
        <f>-i_CapEx!CI18</f>
        <v/>
      </c>
      <c r="CJ15" s="37">
        <f>-i_CapEx!CJ18</f>
        <v/>
      </c>
      <c r="CK15" s="37">
        <f>-i_CapEx!CK18</f>
        <v/>
      </c>
      <c r="CL15" s="37">
        <f>-i_CapEx!CL18</f>
        <v/>
      </c>
      <c r="CM15" s="37">
        <f>-i_CapEx!CM18</f>
        <v/>
      </c>
      <c r="CN15" s="37">
        <f>-i_CapEx!CN18</f>
        <v/>
      </c>
      <c r="CO15" s="37">
        <f>-i_CapEx!CO18</f>
        <v/>
      </c>
      <c r="CP15" s="37">
        <f>-i_CapEx!CP18</f>
        <v/>
      </c>
      <c r="CQ15" s="37">
        <f>-i_CapEx!CQ18</f>
        <v/>
      </c>
      <c r="CR15" s="37">
        <f>-i_CapEx!CR18</f>
        <v/>
      </c>
      <c r="CS15" s="37">
        <f>-i_CapEx!CS18</f>
        <v/>
      </c>
      <c r="CT15" s="37">
        <f>-i_CapEx!CT18</f>
        <v/>
      </c>
      <c r="CU15" s="37">
        <f>-i_CapEx!CU18</f>
        <v/>
      </c>
      <c r="CV15" s="37">
        <f>-i_CapEx!CV18</f>
        <v/>
      </c>
      <c r="CW15" s="37">
        <f>-i_CapEx!CW18</f>
        <v/>
      </c>
      <c r="CX15" s="37">
        <f>-i_CapEx!CX18</f>
        <v/>
      </c>
      <c r="CY15" s="37">
        <f>-i_CapEx!CY18</f>
        <v/>
      </c>
      <c r="CZ15" s="37">
        <f>-i_CapEx!CZ18</f>
        <v/>
      </c>
      <c r="DA15" s="37">
        <f>-i_CapEx!DA18</f>
        <v/>
      </c>
      <c r="DB15" s="37">
        <f>-i_CapEx!DB18</f>
        <v/>
      </c>
      <c r="DC15" s="37">
        <f>-i_CapEx!DC18</f>
        <v/>
      </c>
      <c r="DD15" s="37">
        <f>-i_CapEx!DD18</f>
        <v/>
      </c>
      <c r="DE15" s="37">
        <f>-i_CapEx!DE18</f>
        <v/>
      </c>
      <c r="DF15" s="37">
        <f>-i_CapEx!DF18</f>
        <v/>
      </c>
      <c r="DG15" s="37">
        <f>-i_CapEx!DG18</f>
        <v/>
      </c>
      <c r="DH15" s="37">
        <f>-i_CapEx!DH18</f>
        <v/>
      </c>
      <c r="DI15" s="37">
        <f>-i_CapEx!DI18</f>
        <v/>
      </c>
      <c r="DJ15" s="37">
        <f>-i_CapEx!DJ18</f>
        <v/>
      </c>
      <c r="DK15" s="37">
        <f>-i_CapEx!DK18</f>
        <v/>
      </c>
      <c r="DL15" s="37">
        <f>-i_CapEx!DL18</f>
        <v/>
      </c>
      <c r="DM15" s="37">
        <f>-i_CapEx!DM18</f>
        <v/>
      </c>
      <c r="DN15" s="37">
        <f>-i_CapEx!DN18</f>
        <v/>
      </c>
      <c r="DO15" s="37">
        <f>-i_CapEx!DO18</f>
        <v/>
      </c>
      <c r="DP15" s="37">
        <f>-i_CapEx!DP18</f>
        <v/>
      </c>
      <c r="DQ15" s="37">
        <f>-i_CapEx!DQ18</f>
        <v/>
      </c>
      <c r="DR15" s="37">
        <f>-i_CapEx!DR18</f>
        <v/>
      </c>
      <c r="DS15" s="37">
        <f>-i_CapEx!DS18</f>
        <v/>
      </c>
      <c r="DT15" s="37">
        <f>-i_CapEx!DT18</f>
        <v/>
      </c>
      <c r="DU15" s="37">
        <f>-i_CapEx!DU18</f>
        <v/>
      </c>
      <c r="DV15" s="37">
        <f>-i_CapEx!DV18</f>
        <v/>
      </c>
      <c r="DW15" s="37">
        <f>-i_CapEx!DW18</f>
        <v/>
      </c>
      <c r="DX15" s="37">
        <f>-i_CapEx!DX18</f>
        <v/>
      </c>
      <c r="DY15" s="37">
        <f>-i_CapEx!DY18</f>
        <v/>
      </c>
      <c r="DZ15" s="37">
        <f>-i_CapEx!DZ18</f>
        <v/>
      </c>
      <c r="EA15" s="37">
        <f>-i_CapEx!EA18</f>
        <v/>
      </c>
      <c r="EB15" s="37">
        <f>-i_CapEx!EB18</f>
        <v/>
      </c>
      <c r="EC15" s="37">
        <f>-i_CapEx!EC18</f>
        <v/>
      </c>
      <c r="ED15" s="37">
        <f>-i_CapEx!ED18</f>
        <v/>
      </c>
      <c r="EE15" s="37">
        <f>-i_CapEx!EE18</f>
        <v/>
      </c>
      <c r="EF15" s="37">
        <f>-i_CapEx!EF18</f>
        <v/>
      </c>
      <c r="EG15" s="37">
        <f>-i_CapEx!EG18</f>
        <v/>
      </c>
      <c r="EH15" s="37">
        <f>-i_CapEx!EH18</f>
        <v/>
      </c>
      <c r="EI15" s="37">
        <f>-i_CapEx!EI18</f>
        <v/>
      </c>
      <c r="EJ15" s="37">
        <f>-i_CapEx!EJ18</f>
        <v/>
      </c>
      <c r="EK15" s="37">
        <f>-i_CapEx!EK18</f>
        <v/>
      </c>
      <c r="EL15" s="37">
        <f>-i_CapEx!EL18</f>
        <v/>
      </c>
      <c r="EM15" s="37">
        <f>-i_CapEx!EM18</f>
        <v/>
      </c>
      <c r="EN15" s="37">
        <f>-i_CapEx!EN18</f>
        <v/>
      </c>
      <c r="EO15" s="37">
        <f>-i_CapEx!EO18</f>
        <v/>
      </c>
      <c r="EP15" s="37">
        <f>-i_CapEx!EP18</f>
        <v/>
      </c>
      <c r="EQ15" s="37">
        <f>-i_CapEx!EQ18</f>
        <v/>
      </c>
      <c r="ER15" s="37">
        <f>-i_CapEx!ER18</f>
        <v/>
      </c>
      <c r="ES15" s="37">
        <f>-i_CapEx!ES18</f>
        <v/>
      </c>
      <c r="ET15" s="37">
        <f>-i_CapEx!ET18</f>
        <v/>
      </c>
      <c r="EU15" s="37">
        <f>-i_CapEx!EU18</f>
        <v/>
      </c>
      <c r="EV15" s="37">
        <f>-i_CapEx!EV18</f>
        <v/>
      </c>
      <c r="EW15" s="37">
        <f>-i_CapEx!EW18</f>
        <v/>
      </c>
      <c r="EX15" s="37">
        <f>-i_CapEx!EX18</f>
        <v/>
      </c>
      <c r="EY15" s="37">
        <f>-i_CapEx!EY18</f>
        <v/>
      </c>
      <c r="EZ15" s="37">
        <f>-i_CapEx!EZ18</f>
        <v/>
      </c>
      <c r="FA15" s="37">
        <f>-i_CapEx!FA18</f>
        <v/>
      </c>
      <c r="FB15" s="37">
        <f>-i_CapEx!FB18</f>
        <v/>
      </c>
      <c r="FC15" s="37">
        <f>-i_CapEx!FC18</f>
        <v/>
      </c>
      <c r="FD15" s="37">
        <f>-i_CapEx!FD18</f>
        <v/>
      </c>
      <c r="FE15" s="37">
        <f>-i_CapEx!FE18</f>
        <v/>
      </c>
      <c r="FF15" s="37">
        <f>-i_CapEx!FF18</f>
        <v/>
      </c>
      <c r="FG15" s="37">
        <f>-i_CapEx!FG18</f>
        <v/>
      </c>
      <c r="FH15" s="37">
        <f>-i_CapEx!FH18</f>
        <v/>
      </c>
      <c r="FI15" s="37">
        <f>-i_CapEx!FI18</f>
        <v/>
      </c>
      <c r="FJ15" s="37">
        <f>-i_CapEx!FJ18</f>
        <v/>
      </c>
      <c r="FK15" s="37">
        <f>-i_CapEx!FK18</f>
        <v/>
      </c>
      <c r="FL15" s="37">
        <f>-i_CapEx!FL18</f>
        <v/>
      </c>
      <c r="FM15" s="37">
        <f>-i_CapEx!FM18</f>
        <v/>
      </c>
      <c r="FN15" s="37">
        <f>-i_CapEx!FN18</f>
        <v/>
      </c>
      <c r="FO15" s="37">
        <f>-i_CapEx!FO18</f>
        <v/>
      </c>
      <c r="FP15" s="37">
        <f>-i_CapEx!FP18</f>
        <v/>
      </c>
      <c r="FQ15" s="37">
        <f>-i_CapEx!FQ18</f>
        <v/>
      </c>
      <c r="FR15" s="37">
        <f>-i_CapEx!FR18</f>
        <v/>
      </c>
      <c r="FS15" s="37">
        <f>-i_CapEx!FS18</f>
        <v/>
      </c>
      <c r="FT15" s="37">
        <f>-i_CapEx!FT18</f>
        <v/>
      </c>
      <c r="FU15" s="37">
        <f>-i_CapEx!FU18</f>
        <v/>
      </c>
      <c r="FV15" s="37">
        <f>-i_CapEx!FV18</f>
        <v/>
      </c>
      <c r="FW15" s="37">
        <f>-i_CapEx!FW18</f>
        <v/>
      </c>
      <c r="FX15" s="37">
        <f>-i_CapEx!FX18</f>
        <v/>
      </c>
      <c r="FY15" s="37">
        <f>-i_CapEx!FY18</f>
        <v/>
      </c>
      <c r="FZ15" s="37">
        <f>-i_CapEx!FZ18</f>
        <v/>
      </c>
      <c r="GA15" s="37">
        <f>-i_CapEx!GA18</f>
        <v/>
      </c>
    </row>
    <row r="16">
      <c r="A16" s="25" t="inlineStr">
        <is>
          <t>Development CapEx</t>
        </is>
      </c>
      <c r="C16" s="35">
        <f>SUM(D16:GA16)</f>
        <v/>
      </c>
      <c r="D16" s="37">
        <f>-i_CapEx!D33</f>
        <v/>
      </c>
      <c r="E16" s="37">
        <f>-i_CapEx!E33</f>
        <v/>
      </c>
      <c r="F16" s="37">
        <f>-i_CapEx!F33</f>
        <v/>
      </c>
      <c r="G16" s="37">
        <f>-i_CapEx!G33</f>
        <v/>
      </c>
      <c r="H16" s="37">
        <f>-i_CapEx!H33</f>
        <v/>
      </c>
      <c r="I16" s="37">
        <f>-i_CapEx!I33</f>
        <v/>
      </c>
      <c r="J16" s="37">
        <f>-i_CapEx!J33</f>
        <v/>
      </c>
      <c r="K16" s="37">
        <f>-i_CapEx!K33</f>
        <v/>
      </c>
      <c r="L16" s="37">
        <f>-i_CapEx!L33</f>
        <v/>
      </c>
      <c r="M16" s="37">
        <f>-i_CapEx!M33</f>
        <v/>
      </c>
      <c r="N16" s="37">
        <f>-i_CapEx!N33</f>
        <v/>
      </c>
      <c r="O16" s="37">
        <f>-i_CapEx!O33</f>
        <v/>
      </c>
      <c r="P16" s="37">
        <f>-i_CapEx!P33</f>
        <v/>
      </c>
      <c r="Q16" s="37">
        <f>-i_CapEx!Q33</f>
        <v/>
      </c>
      <c r="R16" s="37">
        <f>-i_CapEx!R33</f>
        <v/>
      </c>
      <c r="S16" s="37">
        <f>-i_CapEx!S33</f>
        <v/>
      </c>
      <c r="T16" s="37">
        <f>-i_CapEx!T33</f>
        <v/>
      </c>
      <c r="U16" s="37">
        <f>-i_CapEx!U33</f>
        <v/>
      </c>
      <c r="V16" s="37">
        <f>-i_CapEx!V33</f>
        <v/>
      </c>
      <c r="W16" s="37">
        <f>-i_CapEx!W33</f>
        <v/>
      </c>
      <c r="X16" s="37">
        <f>-i_CapEx!X33</f>
        <v/>
      </c>
      <c r="Y16" s="37">
        <f>-i_CapEx!Y33</f>
        <v/>
      </c>
      <c r="Z16" s="37">
        <f>-i_CapEx!Z33</f>
        <v/>
      </c>
      <c r="AA16" s="37">
        <f>-i_CapEx!AA33</f>
        <v/>
      </c>
      <c r="AB16" s="37">
        <f>-i_CapEx!AB33</f>
        <v/>
      </c>
      <c r="AC16" s="37">
        <f>-i_CapEx!AC33</f>
        <v/>
      </c>
      <c r="AD16" s="37">
        <f>-i_CapEx!AD33</f>
        <v/>
      </c>
      <c r="AE16" s="37">
        <f>-i_CapEx!AE33</f>
        <v/>
      </c>
      <c r="AF16" s="37">
        <f>-i_CapEx!AF33</f>
        <v/>
      </c>
      <c r="AG16" s="37">
        <f>-i_CapEx!AG33</f>
        <v/>
      </c>
      <c r="AH16" s="37">
        <f>-i_CapEx!AH33</f>
        <v/>
      </c>
      <c r="AI16" s="37">
        <f>-i_CapEx!AI33</f>
        <v/>
      </c>
      <c r="AJ16" s="37">
        <f>-i_CapEx!AJ33</f>
        <v/>
      </c>
      <c r="AK16" s="37">
        <f>-i_CapEx!AK33</f>
        <v/>
      </c>
      <c r="AL16" s="37">
        <f>-i_CapEx!AL33</f>
        <v/>
      </c>
      <c r="AM16" s="37">
        <f>-i_CapEx!AM33</f>
        <v/>
      </c>
      <c r="AN16" s="37">
        <f>-i_CapEx!AN33</f>
        <v/>
      </c>
      <c r="AO16" s="37">
        <f>-i_CapEx!AO33</f>
        <v/>
      </c>
      <c r="AP16" s="37">
        <f>-i_CapEx!AP33</f>
        <v/>
      </c>
      <c r="AQ16" s="37">
        <f>-i_CapEx!AQ33</f>
        <v/>
      </c>
      <c r="AR16" s="37">
        <f>-i_CapEx!AR33</f>
        <v/>
      </c>
      <c r="AS16" s="37">
        <f>-i_CapEx!AS33</f>
        <v/>
      </c>
      <c r="AT16" s="37">
        <f>-i_CapEx!AT33</f>
        <v/>
      </c>
      <c r="AU16" s="37">
        <f>-i_CapEx!AU33</f>
        <v/>
      </c>
      <c r="AV16" s="37">
        <f>-i_CapEx!AV33</f>
        <v/>
      </c>
      <c r="AW16" s="37">
        <f>-i_CapEx!AW33</f>
        <v/>
      </c>
      <c r="AX16" s="37">
        <f>-i_CapEx!AX33</f>
        <v/>
      </c>
      <c r="AY16" s="37">
        <f>-i_CapEx!AY33</f>
        <v/>
      </c>
      <c r="AZ16" s="37">
        <f>-i_CapEx!AZ33</f>
        <v/>
      </c>
      <c r="BA16" s="37">
        <f>-i_CapEx!BA33</f>
        <v/>
      </c>
      <c r="BB16" s="37">
        <f>-i_CapEx!BB33</f>
        <v/>
      </c>
      <c r="BC16" s="37">
        <f>-i_CapEx!BC33</f>
        <v/>
      </c>
      <c r="BD16" s="37">
        <f>-i_CapEx!BD33</f>
        <v/>
      </c>
      <c r="BE16" s="37">
        <f>-i_CapEx!BE33</f>
        <v/>
      </c>
      <c r="BF16" s="37">
        <f>-i_CapEx!BF33</f>
        <v/>
      </c>
      <c r="BG16" s="37">
        <f>-i_CapEx!BG33</f>
        <v/>
      </c>
      <c r="BH16" s="37">
        <f>-i_CapEx!BH33</f>
        <v/>
      </c>
      <c r="BI16" s="37">
        <f>-i_CapEx!BI33</f>
        <v/>
      </c>
      <c r="BJ16" s="37">
        <f>-i_CapEx!BJ33</f>
        <v/>
      </c>
      <c r="BK16" s="37">
        <f>-i_CapEx!BK33</f>
        <v/>
      </c>
      <c r="BL16" s="37">
        <f>-i_CapEx!BL33</f>
        <v/>
      </c>
      <c r="BM16" s="37">
        <f>-i_CapEx!BM33</f>
        <v/>
      </c>
      <c r="BN16" s="37">
        <f>-i_CapEx!BN33</f>
        <v/>
      </c>
      <c r="BO16" s="37">
        <f>-i_CapEx!BO33</f>
        <v/>
      </c>
      <c r="BP16" s="37">
        <f>-i_CapEx!BP33</f>
        <v/>
      </c>
      <c r="BQ16" s="37">
        <f>-i_CapEx!BQ33</f>
        <v/>
      </c>
      <c r="BR16" s="37">
        <f>-i_CapEx!BR33</f>
        <v/>
      </c>
      <c r="BS16" s="37">
        <f>-i_CapEx!BS33</f>
        <v/>
      </c>
      <c r="BT16" s="37">
        <f>-i_CapEx!BT33</f>
        <v/>
      </c>
      <c r="BU16" s="37">
        <f>-i_CapEx!BU33</f>
        <v/>
      </c>
      <c r="BV16" s="37">
        <f>-i_CapEx!BV33</f>
        <v/>
      </c>
      <c r="BW16" s="37">
        <f>-i_CapEx!BW33</f>
        <v/>
      </c>
      <c r="BX16" s="37">
        <f>-i_CapEx!BX33</f>
        <v/>
      </c>
      <c r="BY16" s="37">
        <f>-i_CapEx!BY33</f>
        <v/>
      </c>
      <c r="BZ16" s="37">
        <f>-i_CapEx!BZ33</f>
        <v/>
      </c>
      <c r="CA16" s="37">
        <f>-i_CapEx!CA33</f>
        <v/>
      </c>
      <c r="CB16" s="37">
        <f>-i_CapEx!CB33</f>
        <v/>
      </c>
      <c r="CC16" s="37">
        <f>-i_CapEx!CC33</f>
        <v/>
      </c>
      <c r="CD16" s="37">
        <f>-i_CapEx!CD33</f>
        <v/>
      </c>
      <c r="CE16" s="37">
        <f>-i_CapEx!CE33</f>
        <v/>
      </c>
      <c r="CF16" s="37">
        <f>-i_CapEx!CF33</f>
        <v/>
      </c>
      <c r="CG16" s="37">
        <f>-i_CapEx!CG33</f>
        <v/>
      </c>
      <c r="CH16" s="37">
        <f>-i_CapEx!CH33</f>
        <v/>
      </c>
      <c r="CI16" s="37">
        <f>-i_CapEx!CI33</f>
        <v/>
      </c>
      <c r="CJ16" s="37">
        <f>-i_CapEx!CJ33</f>
        <v/>
      </c>
      <c r="CK16" s="37">
        <f>-i_CapEx!CK33</f>
        <v/>
      </c>
      <c r="CL16" s="37">
        <f>-i_CapEx!CL33</f>
        <v/>
      </c>
      <c r="CM16" s="37">
        <f>-i_CapEx!CM33</f>
        <v/>
      </c>
      <c r="CN16" s="37">
        <f>-i_CapEx!CN33</f>
        <v/>
      </c>
      <c r="CO16" s="37">
        <f>-i_CapEx!CO33</f>
        <v/>
      </c>
      <c r="CP16" s="37">
        <f>-i_CapEx!CP33</f>
        <v/>
      </c>
      <c r="CQ16" s="37">
        <f>-i_CapEx!CQ33</f>
        <v/>
      </c>
      <c r="CR16" s="37">
        <f>-i_CapEx!CR33</f>
        <v/>
      </c>
      <c r="CS16" s="37">
        <f>-i_CapEx!CS33</f>
        <v/>
      </c>
      <c r="CT16" s="37">
        <f>-i_CapEx!CT33</f>
        <v/>
      </c>
      <c r="CU16" s="37">
        <f>-i_CapEx!CU33</f>
        <v/>
      </c>
      <c r="CV16" s="37">
        <f>-i_CapEx!CV33</f>
        <v/>
      </c>
      <c r="CW16" s="37">
        <f>-i_CapEx!CW33</f>
        <v/>
      </c>
      <c r="CX16" s="37">
        <f>-i_CapEx!CX33</f>
        <v/>
      </c>
      <c r="CY16" s="37">
        <f>-i_CapEx!CY33</f>
        <v/>
      </c>
      <c r="CZ16" s="37">
        <f>-i_CapEx!CZ33</f>
        <v/>
      </c>
      <c r="DA16" s="37">
        <f>-i_CapEx!DA33</f>
        <v/>
      </c>
      <c r="DB16" s="37">
        <f>-i_CapEx!DB33</f>
        <v/>
      </c>
      <c r="DC16" s="37">
        <f>-i_CapEx!DC33</f>
        <v/>
      </c>
      <c r="DD16" s="37">
        <f>-i_CapEx!DD33</f>
        <v/>
      </c>
      <c r="DE16" s="37">
        <f>-i_CapEx!DE33</f>
        <v/>
      </c>
      <c r="DF16" s="37">
        <f>-i_CapEx!DF33</f>
        <v/>
      </c>
      <c r="DG16" s="37">
        <f>-i_CapEx!DG33</f>
        <v/>
      </c>
      <c r="DH16" s="37">
        <f>-i_CapEx!DH33</f>
        <v/>
      </c>
      <c r="DI16" s="37">
        <f>-i_CapEx!DI33</f>
        <v/>
      </c>
      <c r="DJ16" s="37">
        <f>-i_CapEx!DJ33</f>
        <v/>
      </c>
      <c r="DK16" s="37">
        <f>-i_CapEx!DK33</f>
        <v/>
      </c>
      <c r="DL16" s="37">
        <f>-i_CapEx!DL33</f>
        <v/>
      </c>
      <c r="DM16" s="37">
        <f>-i_CapEx!DM33</f>
        <v/>
      </c>
      <c r="DN16" s="37">
        <f>-i_CapEx!DN33</f>
        <v/>
      </c>
      <c r="DO16" s="37">
        <f>-i_CapEx!DO33</f>
        <v/>
      </c>
      <c r="DP16" s="37">
        <f>-i_CapEx!DP33</f>
        <v/>
      </c>
      <c r="DQ16" s="37">
        <f>-i_CapEx!DQ33</f>
        <v/>
      </c>
      <c r="DR16" s="37">
        <f>-i_CapEx!DR33</f>
        <v/>
      </c>
      <c r="DS16" s="37">
        <f>-i_CapEx!DS33</f>
        <v/>
      </c>
      <c r="DT16" s="37">
        <f>-i_CapEx!DT33</f>
        <v/>
      </c>
      <c r="DU16" s="37">
        <f>-i_CapEx!DU33</f>
        <v/>
      </c>
      <c r="DV16" s="37">
        <f>-i_CapEx!DV33</f>
        <v/>
      </c>
      <c r="DW16" s="37">
        <f>-i_CapEx!DW33</f>
        <v/>
      </c>
      <c r="DX16" s="37">
        <f>-i_CapEx!DX33</f>
        <v/>
      </c>
      <c r="DY16" s="37">
        <f>-i_CapEx!DY33</f>
        <v/>
      </c>
      <c r="DZ16" s="37">
        <f>-i_CapEx!DZ33</f>
        <v/>
      </c>
      <c r="EA16" s="37">
        <f>-i_CapEx!EA33</f>
        <v/>
      </c>
      <c r="EB16" s="37">
        <f>-i_CapEx!EB33</f>
        <v/>
      </c>
      <c r="EC16" s="37">
        <f>-i_CapEx!EC33</f>
        <v/>
      </c>
      <c r="ED16" s="37">
        <f>-i_CapEx!ED33</f>
        <v/>
      </c>
      <c r="EE16" s="37">
        <f>-i_CapEx!EE33</f>
        <v/>
      </c>
      <c r="EF16" s="37">
        <f>-i_CapEx!EF33</f>
        <v/>
      </c>
      <c r="EG16" s="37">
        <f>-i_CapEx!EG33</f>
        <v/>
      </c>
      <c r="EH16" s="37">
        <f>-i_CapEx!EH33</f>
        <v/>
      </c>
      <c r="EI16" s="37">
        <f>-i_CapEx!EI33</f>
        <v/>
      </c>
      <c r="EJ16" s="37">
        <f>-i_CapEx!EJ33</f>
        <v/>
      </c>
      <c r="EK16" s="37">
        <f>-i_CapEx!EK33</f>
        <v/>
      </c>
      <c r="EL16" s="37">
        <f>-i_CapEx!EL33</f>
        <v/>
      </c>
      <c r="EM16" s="37">
        <f>-i_CapEx!EM33</f>
        <v/>
      </c>
      <c r="EN16" s="37">
        <f>-i_CapEx!EN33</f>
        <v/>
      </c>
      <c r="EO16" s="37">
        <f>-i_CapEx!EO33</f>
        <v/>
      </c>
      <c r="EP16" s="37">
        <f>-i_CapEx!EP33</f>
        <v/>
      </c>
      <c r="EQ16" s="37">
        <f>-i_CapEx!EQ33</f>
        <v/>
      </c>
      <c r="ER16" s="37">
        <f>-i_CapEx!ER33</f>
        <v/>
      </c>
      <c r="ES16" s="37">
        <f>-i_CapEx!ES33</f>
        <v/>
      </c>
      <c r="ET16" s="37">
        <f>-i_CapEx!ET33</f>
        <v/>
      </c>
      <c r="EU16" s="37">
        <f>-i_CapEx!EU33</f>
        <v/>
      </c>
      <c r="EV16" s="37">
        <f>-i_CapEx!EV33</f>
        <v/>
      </c>
      <c r="EW16" s="37">
        <f>-i_CapEx!EW33</f>
        <v/>
      </c>
      <c r="EX16" s="37">
        <f>-i_CapEx!EX33</f>
        <v/>
      </c>
      <c r="EY16" s="37">
        <f>-i_CapEx!EY33</f>
        <v/>
      </c>
      <c r="EZ16" s="37">
        <f>-i_CapEx!EZ33</f>
        <v/>
      </c>
      <c r="FA16" s="37">
        <f>-i_CapEx!FA33</f>
        <v/>
      </c>
      <c r="FB16" s="37">
        <f>-i_CapEx!FB33</f>
        <v/>
      </c>
      <c r="FC16" s="37">
        <f>-i_CapEx!FC33</f>
        <v/>
      </c>
      <c r="FD16" s="37">
        <f>-i_CapEx!FD33</f>
        <v/>
      </c>
      <c r="FE16" s="37">
        <f>-i_CapEx!FE33</f>
        <v/>
      </c>
      <c r="FF16" s="37">
        <f>-i_CapEx!FF33</f>
        <v/>
      </c>
      <c r="FG16" s="37">
        <f>-i_CapEx!FG33</f>
        <v/>
      </c>
      <c r="FH16" s="37">
        <f>-i_CapEx!FH33</f>
        <v/>
      </c>
      <c r="FI16" s="37">
        <f>-i_CapEx!FI33</f>
        <v/>
      </c>
      <c r="FJ16" s="37">
        <f>-i_CapEx!FJ33</f>
        <v/>
      </c>
      <c r="FK16" s="37">
        <f>-i_CapEx!FK33</f>
        <v/>
      </c>
      <c r="FL16" s="37">
        <f>-i_CapEx!FL33</f>
        <v/>
      </c>
      <c r="FM16" s="37">
        <f>-i_CapEx!FM33</f>
        <v/>
      </c>
      <c r="FN16" s="37">
        <f>-i_CapEx!FN33</f>
        <v/>
      </c>
      <c r="FO16" s="37">
        <f>-i_CapEx!FO33</f>
        <v/>
      </c>
      <c r="FP16" s="37">
        <f>-i_CapEx!FP33</f>
        <v/>
      </c>
      <c r="FQ16" s="37">
        <f>-i_CapEx!FQ33</f>
        <v/>
      </c>
      <c r="FR16" s="37">
        <f>-i_CapEx!FR33</f>
        <v/>
      </c>
      <c r="FS16" s="37">
        <f>-i_CapEx!FS33</f>
        <v/>
      </c>
      <c r="FT16" s="37">
        <f>-i_CapEx!FT33</f>
        <v/>
      </c>
      <c r="FU16" s="37">
        <f>-i_CapEx!FU33</f>
        <v/>
      </c>
      <c r="FV16" s="37">
        <f>-i_CapEx!FV33</f>
        <v/>
      </c>
      <c r="FW16" s="37">
        <f>-i_CapEx!FW33</f>
        <v/>
      </c>
      <c r="FX16" s="37">
        <f>-i_CapEx!FX33</f>
        <v/>
      </c>
      <c r="FY16" s="37">
        <f>-i_CapEx!FY33</f>
        <v/>
      </c>
      <c r="FZ16" s="37">
        <f>-i_CapEx!FZ33</f>
        <v/>
      </c>
      <c r="GA16" s="37">
        <f>-i_CapEx!GA33</f>
        <v/>
      </c>
    </row>
    <row r="17">
      <c r="A17" s="25" t="inlineStr">
        <is>
          <t>Sustaining CapEx</t>
        </is>
      </c>
      <c r="C17" s="35">
        <f>SUM(D17:GA17)</f>
        <v/>
      </c>
      <c r="D17" s="37">
        <f>-i_CapEx!D42</f>
        <v/>
      </c>
      <c r="E17" s="37">
        <f>-i_CapEx!E42</f>
        <v/>
      </c>
      <c r="F17" s="37">
        <f>-i_CapEx!F42</f>
        <v/>
      </c>
      <c r="G17" s="37">
        <f>-i_CapEx!G42</f>
        <v/>
      </c>
      <c r="H17" s="37">
        <f>-i_CapEx!H42</f>
        <v/>
      </c>
      <c r="I17" s="37">
        <f>-i_CapEx!I42</f>
        <v/>
      </c>
      <c r="J17" s="37">
        <f>-i_CapEx!J42</f>
        <v/>
      </c>
      <c r="K17" s="37">
        <f>-i_CapEx!K42</f>
        <v/>
      </c>
      <c r="L17" s="37">
        <f>-i_CapEx!L42</f>
        <v/>
      </c>
      <c r="M17" s="37">
        <f>-i_CapEx!M42</f>
        <v/>
      </c>
      <c r="N17" s="37">
        <f>-i_CapEx!N42</f>
        <v/>
      </c>
      <c r="O17" s="37">
        <f>-i_CapEx!O42</f>
        <v/>
      </c>
      <c r="P17" s="37">
        <f>-i_CapEx!P42</f>
        <v/>
      </c>
      <c r="Q17" s="37">
        <f>-i_CapEx!Q42</f>
        <v/>
      </c>
      <c r="R17" s="37">
        <f>-i_CapEx!R42</f>
        <v/>
      </c>
      <c r="S17" s="37">
        <f>-i_CapEx!S42</f>
        <v/>
      </c>
      <c r="T17" s="37">
        <f>-i_CapEx!T42</f>
        <v/>
      </c>
      <c r="U17" s="37">
        <f>-i_CapEx!U42</f>
        <v/>
      </c>
      <c r="V17" s="37">
        <f>-i_CapEx!V42</f>
        <v/>
      </c>
      <c r="W17" s="37">
        <f>-i_CapEx!W42</f>
        <v/>
      </c>
      <c r="X17" s="37">
        <f>-i_CapEx!X42</f>
        <v/>
      </c>
      <c r="Y17" s="37">
        <f>-i_CapEx!Y42</f>
        <v/>
      </c>
      <c r="Z17" s="37">
        <f>-i_CapEx!Z42</f>
        <v/>
      </c>
      <c r="AA17" s="37">
        <f>-i_CapEx!AA42</f>
        <v/>
      </c>
      <c r="AB17" s="37">
        <f>-i_CapEx!AB42</f>
        <v/>
      </c>
      <c r="AC17" s="37">
        <f>-i_CapEx!AC42</f>
        <v/>
      </c>
      <c r="AD17" s="37">
        <f>-i_CapEx!AD42</f>
        <v/>
      </c>
      <c r="AE17" s="37">
        <f>-i_CapEx!AE42</f>
        <v/>
      </c>
      <c r="AF17" s="37">
        <f>-i_CapEx!AF42</f>
        <v/>
      </c>
      <c r="AG17" s="37">
        <f>-i_CapEx!AG42</f>
        <v/>
      </c>
      <c r="AH17" s="37">
        <f>-i_CapEx!AH42</f>
        <v/>
      </c>
      <c r="AI17" s="37">
        <f>-i_CapEx!AI42</f>
        <v/>
      </c>
      <c r="AJ17" s="37">
        <f>-i_CapEx!AJ42</f>
        <v/>
      </c>
      <c r="AK17" s="37">
        <f>-i_CapEx!AK42</f>
        <v/>
      </c>
      <c r="AL17" s="37">
        <f>-i_CapEx!AL42</f>
        <v/>
      </c>
      <c r="AM17" s="37">
        <f>-i_CapEx!AM42</f>
        <v/>
      </c>
      <c r="AN17" s="37">
        <f>-i_CapEx!AN42</f>
        <v/>
      </c>
      <c r="AO17" s="37">
        <f>-i_CapEx!AO42</f>
        <v/>
      </c>
      <c r="AP17" s="37">
        <f>-i_CapEx!AP42</f>
        <v/>
      </c>
      <c r="AQ17" s="37">
        <f>-i_CapEx!AQ42</f>
        <v/>
      </c>
      <c r="AR17" s="37">
        <f>-i_CapEx!AR42</f>
        <v/>
      </c>
      <c r="AS17" s="37">
        <f>-i_CapEx!AS42</f>
        <v/>
      </c>
      <c r="AT17" s="37">
        <f>-i_CapEx!AT42</f>
        <v/>
      </c>
      <c r="AU17" s="37">
        <f>-i_CapEx!AU42</f>
        <v/>
      </c>
      <c r="AV17" s="37">
        <f>-i_CapEx!AV42</f>
        <v/>
      </c>
      <c r="AW17" s="37">
        <f>-i_CapEx!AW42</f>
        <v/>
      </c>
      <c r="AX17" s="37">
        <f>-i_CapEx!AX42</f>
        <v/>
      </c>
      <c r="AY17" s="37">
        <f>-i_CapEx!AY42</f>
        <v/>
      </c>
      <c r="AZ17" s="37">
        <f>-i_CapEx!AZ42</f>
        <v/>
      </c>
      <c r="BA17" s="37">
        <f>-i_CapEx!BA42</f>
        <v/>
      </c>
      <c r="BB17" s="37">
        <f>-i_CapEx!BB42</f>
        <v/>
      </c>
      <c r="BC17" s="37">
        <f>-i_CapEx!BC42</f>
        <v/>
      </c>
      <c r="BD17" s="37">
        <f>-i_CapEx!BD42</f>
        <v/>
      </c>
      <c r="BE17" s="37">
        <f>-i_CapEx!BE42</f>
        <v/>
      </c>
      <c r="BF17" s="37">
        <f>-i_CapEx!BF42</f>
        <v/>
      </c>
      <c r="BG17" s="37">
        <f>-i_CapEx!BG42</f>
        <v/>
      </c>
      <c r="BH17" s="37">
        <f>-i_CapEx!BH42</f>
        <v/>
      </c>
      <c r="BI17" s="37">
        <f>-i_CapEx!BI42</f>
        <v/>
      </c>
      <c r="BJ17" s="37">
        <f>-i_CapEx!BJ42</f>
        <v/>
      </c>
      <c r="BK17" s="37">
        <f>-i_CapEx!BK42</f>
        <v/>
      </c>
      <c r="BL17" s="37">
        <f>-i_CapEx!BL42</f>
        <v/>
      </c>
      <c r="BM17" s="37">
        <f>-i_CapEx!BM42</f>
        <v/>
      </c>
      <c r="BN17" s="37">
        <f>-i_CapEx!BN42</f>
        <v/>
      </c>
      <c r="BO17" s="37">
        <f>-i_CapEx!BO42</f>
        <v/>
      </c>
      <c r="BP17" s="37">
        <f>-i_CapEx!BP42</f>
        <v/>
      </c>
      <c r="BQ17" s="37">
        <f>-i_CapEx!BQ42</f>
        <v/>
      </c>
      <c r="BR17" s="37">
        <f>-i_CapEx!BR42</f>
        <v/>
      </c>
      <c r="BS17" s="37">
        <f>-i_CapEx!BS42</f>
        <v/>
      </c>
      <c r="BT17" s="37">
        <f>-i_CapEx!BT42</f>
        <v/>
      </c>
      <c r="BU17" s="37">
        <f>-i_CapEx!BU42</f>
        <v/>
      </c>
      <c r="BV17" s="37">
        <f>-i_CapEx!BV42</f>
        <v/>
      </c>
      <c r="BW17" s="37">
        <f>-i_CapEx!BW42</f>
        <v/>
      </c>
      <c r="BX17" s="37">
        <f>-i_CapEx!BX42</f>
        <v/>
      </c>
      <c r="BY17" s="37">
        <f>-i_CapEx!BY42</f>
        <v/>
      </c>
      <c r="BZ17" s="37">
        <f>-i_CapEx!BZ42</f>
        <v/>
      </c>
      <c r="CA17" s="37">
        <f>-i_CapEx!CA42</f>
        <v/>
      </c>
      <c r="CB17" s="37">
        <f>-i_CapEx!CB42</f>
        <v/>
      </c>
      <c r="CC17" s="37">
        <f>-i_CapEx!CC42</f>
        <v/>
      </c>
      <c r="CD17" s="37">
        <f>-i_CapEx!CD42</f>
        <v/>
      </c>
      <c r="CE17" s="37">
        <f>-i_CapEx!CE42</f>
        <v/>
      </c>
      <c r="CF17" s="37">
        <f>-i_CapEx!CF42</f>
        <v/>
      </c>
      <c r="CG17" s="37">
        <f>-i_CapEx!CG42</f>
        <v/>
      </c>
      <c r="CH17" s="37">
        <f>-i_CapEx!CH42</f>
        <v/>
      </c>
      <c r="CI17" s="37">
        <f>-i_CapEx!CI42</f>
        <v/>
      </c>
      <c r="CJ17" s="37">
        <f>-i_CapEx!CJ42</f>
        <v/>
      </c>
      <c r="CK17" s="37">
        <f>-i_CapEx!CK42</f>
        <v/>
      </c>
      <c r="CL17" s="37">
        <f>-i_CapEx!CL42</f>
        <v/>
      </c>
      <c r="CM17" s="37">
        <f>-i_CapEx!CM42</f>
        <v/>
      </c>
      <c r="CN17" s="37">
        <f>-i_CapEx!CN42</f>
        <v/>
      </c>
      <c r="CO17" s="37">
        <f>-i_CapEx!CO42</f>
        <v/>
      </c>
      <c r="CP17" s="37">
        <f>-i_CapEx!CP42</f>
        <v/>
      </c>
      <c r="CQ17" s="37">
        <f>-i_CapEx!CQ42</f>
        <v/>
      </c>
      <c r="CR17" s="37">
        <f>-i_CapEx!CR42</f>
        <v/>
      </c>
      <c r="CS17" s="37">
        <f>-i_CapEx!CS42</f>
        <v/>
      </c>
      <c r="CT17" s="37">
        <f>-i_CapEx!CT42</f>
        <v/>
      </c>
      <c r="CU17" s="37">
        <f>-i_CapEx!CU42</f>
        <v/>
      </c>
      <c r="CV17" s="37">
        <f>-i_CapEx!CV42</f>
        <v/>
      </c>
      <c r="CW17" s="37">
        <f>-i_CapEx!CW42</f>
        <v/>
      </c>
      <c r="CX17" s="37">
        <f>-i_CapEx!CX42</f>
        <v/>
      </c>
      <c r="CY17" s="37">
        <f>-i_CapEx!CY42</f>
        <v/>
      </c>
      <c r="CZ17" s="37">
        <f>-i_CapEx!CZ42</f>
        <v/>
      </c>
      <c r="DA17" s="37">
        <f>-i_CapEx!DA42</f>
        <v/>
      </c>
      <c r="DB17" s="37">
        <f>-i_CapEx!DB42</f>
        <v/>
      </c>
      <c r="DC17" s="37">
        <f>-i_CapEx!DC42</f>
        <v/>
      </c>
      <c r="DD17" s="37">
        <f>-i_CapEx!DD42</f>
        <v/>
      </c>
      <c r="DE17" s="37">
        <f>-i_CapEx!DE42</f>
        <v/>
      </c>
      <c r="DF17" s="37">
        <f>-i_CapEx!DF42</f>
        <v/>
      </c>
      <c r="DG17" s="37">
        <f>-i_CapEx!DG42</f>
        <v/>
      </c>
      <c r="DH17" s="37">
        <f>-i_CapEx!DH42</f>
        <v/>
      </c>
      <c r="DI17" s="37">
        <f>-i_CapEx!DI42</f>
        <v/>
      </c>
      <c r="DJ17" s="37">
        <f>-i_CapEx!DJ42</f>
        <v/>
      </c>
      <c r="DK17" s="37">
        <f>-i_CapEx!DK42</f>
        <v/>
      </c>
      <c r="DL17" s="37">
        <f>-i_CapEx!DL42</f>
        <v/>
      </c>
      <c r="DM17" s="37">
        <f>-i_CapEx!DM42</f>
        <v/>
      </c>
      <c r="DN17" s="37">
        <f>-i_CapEx!DN42</f>
        <v/>
      </c>
      <c r="DO17" s="37">
        <f>-i_CapEx!DO42</f>
        <v/>
      </c>
      <c r="DP17" s="37">
        <f>-i_CapEx!DP42</f>
        <v/>
      </c>
      <c r="DQ17" s="37">
        <f>-i_CapEx!DQ42</f>
        <v/>
      </c>
      <c r="DR17" s="37">
        <f>-i_CapEx!DR42</f>
        <v/>
      </c>
      <c r="DS17" s="37">
        <f>-i_CapEx!DS42</f>
        <v/>
      </c>
      <c r="DT17" s="37">
        <f>-i_CapEx!DT42</f>
        <v/>
      </c>
      <c r="DU17" s="37">
        <f>-i_CapEx!DU42</f>
        <v/>
      </c>
      <c r="DV17" s="37">
        <f>-i_CapEx!DV42</f>
        <v/>
      </c>
      <c r="DW17" s="37">
        <f>-i_CapEx!DW42</f>
        <v/>
      </c>
      <c r="DX17" s="37">
        <f>-i_CapEx!DX42</f>
        <v/>
      </c>
      <c r="DY17" s="37">
        <f>-i_CapEx!DY42</f>
        <v/>
      </c>
      <c r="DZ17" s="37">
        <f>-i_CapEx!DZ42</f>
        <v/>
      </c>
      <c r="EA17" s="37">
        <f>-i_CapEx!EA42</f>
        <v/>
      </c>
      <c r="EB17" s="37">
        <f>-i_CapEx!EB42</f>
        <v/>
      </c>
      <c r="EC17" s="37">
        <f>-i_CapEx!EC42</f>
        <v/>
      </c>
      <c r="ED17" s="37">
        <f>-i_CapEx!ED42</f>
        <v/>
      </c>
      <c r="EE17" s="37">
        <f>-i_CapEx!EE42</f>
        <v/>
      </c>
      <c r="EF17" s="37">
        <f>-i_CapEx!EF42</f>
        <v/>
      </c>
      <c r="EG17" s="37">
        <f>-i_CapEx!EG42</f>
        <v/>
      </c>
      <c r="EH17" s="37">
        <f>-i_CapEx!EH42</f>
        <v/>
      </c>
      <c r="EI17" s="37">
        <f>-i_CapEx!EI42</f>
        <v/>
      </c>
      <c r="EJ17" s="37">
        <f>-i_CapEx!EJ42</f>
        <v/>
      </c>
      <c r="EK17" s="37">
        <f>-i_CapEx!EK42</f>
        <v/>
      </c>
      <c r="EL17" s="37">
        <f>-i_CapEx!EL42</f>
        <v/>
      </c>
      <c r="EM17" s="37">
        <f>-i_CapEx!EM42</f>
        <v/>
      </c>
      <c r="EN17" s="37">
        <f>-i_CapEx!EN42</f>
        <v/>
      </c>
      <c r="EO17" s="37">
        <f>-i_CapEx!EO42</f>
        <v/>
      </c>
      <c r="EP17" s="37">
        <f>-i_CapEx!EP42</f>
        <v/>
      </c>
      <c r="EQ17" s="37">
        <f>-i_CapEx!EQ42</f>
        <v/>
      </c>
      <c r="ER17" s="37">
        <f>-i_CapEx!ER42</f>
        <v/>
      </c>
      <c r="ES17" s="37">
        <f>-i_CapEx!ES42</f>
        <v/>
      </c>
      <c r="ET17" s="37">
        <f>-i_CapEx!ET42</f>
        <v/>
      </c>
      <c r="EU17" s="37">
        <f>-i_CapEx!EU42</f>
        <v/>
      </c>
      <c r="EV17" s="37">
        <f>-i_CapEx!EV42</f>
        <v/>
      </c>
      <c r="EW17" s="37">
        <f>-i_CapEx!EW42</f>
        <v/>
      </c>
      <c r="EX17" s="37">
        <f>-i_CapEx!EX42</f>
        <v/>
      </c>
      <c r="EY17" s="37">
        <f>-i_CapEx!EY42</f>
        <v/>
      </c>
      <c r="EZ17" s="37">
        <f>-i_CapEx!EZ42</f>
        <v/>
      </c>
      <c r="FA17" s="37">
        <f>-i_CapEx!FA42</f>
        <v/>
      </c>
      <c r="FB17" s="37">
        <f>-i_CapEx!FB42</f>
        <v/>
      </c>
      <c r="FC17" s="37">
        <f>-i_CapEx!FC42</f>
        <v/>
      </c>
      <c r="FD17" s="37">
        <f>-i_CapEx!FD42</f>
        <v/>
      </c>
      <c r="FE17" s="37">
        <f>-i_CapEx!FE42</f>
        <v/>
      </c>
      <c r="FF17" s="37">
        <f>-i_CapEx!FF42</f>
        <v/>
      </c>
      <c r="FG17" s="37">
        <f>-i_CapEx!FG42</f>
        <v/>
      </c>
      <c r="FH17" s="37">
        <f>-i_CapEx!FH42</f>
        <v/>
      </c>
      <c r="FI17" s="37">
        <f>-i_CapEx!FI42</f>
        <v/>
      </c>
      <c r="FJ17" s="37">
        <f>-i_CapEx!FJ42</f>
        <v/>
      </c>
      <c r="FK17" s="37">
        <f>-i_CapEx!FK42</f>
        <v/>
      </c>
      <c r="FL17" s="37">
        <f>-i_CapEx!FL42</f>
        <v/>
      </c>
      <c r="FM17" s="37">
        <f>-i_CapEx!FM42</f>
        <v/>
      </c>
      <c r="FN17" s="37">
        <f>-i_CapEx!FN42</f>
        <v/>
      </c>
      <c r="FO17" s="37">
        <f>-i_CapEx!FO42</f>
        <v/>
      </c>
      <c r="FP17" s="37">
        <f>-i_CapEx!FP42</f>
        <v/>
      </c>
      <c r="FQ17" s="37">
        <f>-i_CapEx!FQ42</f>
        <v/>
      </c>
      <c r="FR17" s="37">
        <f>-i_CapEx!FR42</f>
        <v/>
      </c>
      <c r="FS17" s="37">
        <f>-i_CapEx!FS42</f>
        <v/>
      </c>
      <c r="FT17" s="37">
        <f>-i_CapEx!FT42</f>
        <v/>
      </c>
      <c r="FU17" s="37">
        <f>-i_CapEx!FU42</f>
        <v/>
      </c>
      <c r="FV17" s="37">
        <f>-i_CapEx!FV42</f>
        <v/>
      </c>
      <c r="FW17" s="37">
        <f>-i_CapEx!FW42</f>
        <v/>
      </c>
      <c r="FX17" s="37">
        <f>-i_CapEx!FX42</f>
        <v/>
      </c>
      <c r="FY17" s="37">
        <f>-i_CapEx!FY42</f>
        <v/>
      </c>
      <c r="FZ17" s="37">
        <f>-i_CapEx!FZ42</f>
        <v/>
      </c>
      <c r="GA17" s="37">
        <f>-i_CapEx!GA42</f>
        <v/>
      </c>
    </row>
    <row r="18">
      <c r="A18" s="25" t="inlineStr">
        <is>
          <t>Closure CapEx</t>
        </is>
      </c>
      <c r="C18" s="35">
        <f>SUM(D18:GA18)</f>
        <v/>
      </c>
      <c r="D18" s="37">
        <f>-i_CapEx!D51</f>
        <v/>
      </c>
      <c r="E18" s="37">
        <f>-i_CapEx!E51</f>
        <v/>
      </c>
      <c r="F18" s="37">
        <f>-i_CapEx!F51</f>
        <v/>
      </c>
      <c r="G18" s="37">
        <f>-i_CapEx!G51</f>
        <v/>
      </c>
      <c r="H18" s="37">
        <f>-i_CapEx!H51</f>
        <v/>
      </c>
      <c r="I18" s="37">
        <f>-i_CapEx!I51</f>
        <v/>
      </c>
      <c r="J18" s="37">
        <f>-i_CapEx!J51</f>
        <v/>
      </c>
      <c r="K18" s="37">
        <f>-i_CapEx!K51</f>
        <v/>
      </c>
      <c r="L18" s="37">
        <f>-i_CapEx!L51</f>
        <v/>
      </c>
      <c r="M18" s="37">
        <f>-i_CapEx!M51</f>
        <v/>
      </c>
      <c r="N18" s="37">
        <f>-i_CapEx!N51</f>
        <v/>
      </c>
      <c r="O18" s="37">
        <f>-i_CapEx!O51</f>
        <v/>
      </c>
      <c r="P18" s="37">
        <f>-i_CapEx!P51</f>
        <v/>
      </c>
      <c r="Q18" s="37">
        <f>-i_CapEx!Q51</f>
        <v/>
      </c>
      <c r="R18" s="37">
        <f>-i_CapEx!R51</f>
        <v/>
      </c>
      <c r="S18" s="37">
        <f>-i_CapEx!S51</f>
        <v/>
      </c>
      <c r="T18" s="37">
        <f>-i_CapEx!T51</f>
        <v/>
      </c>
      <c r="U18" s="37">
        <f>-i_CapEx!U51</f>
        <v/>
      </c>
      <c r="V18" s="37">
        <f>-i_CapEx!V51</f>
        <v/>
      </c>
      <c r="W18" s="37">
        <f>-i_CapEx!W51</f>
        <v/>
      </c>
      <c r="X18" s="37">
        <f>-i_CapEx!X51</f>
        <v/>
      </c>
      <c r="Y18" s="37">
        <f>-i_CapEx!Y51</f>
        <v/>
      </c>
      <c r="Z18" s="37">
        <f>-i_CapEx!Z51</f>
        <v/>
      </c>
      <c r="AA18" s="37">
        <f>-i_CapEx!AA51</f>
        <v/>
      </c>
      <c r="AB18" s="37">
        <f>-i_CapEx!AB51</f>
        <v/>
      </c>
      <c r="AC18" s="37">
        <f>-i_CapEx!AC51</f>
        <v/>
      </c>
      <c r="AD18" s="37">
        <f>-i_CapEx!AD51</f>
        <v/>
      </c>
      <c r="AE18" s="37">
        <f>-i_CapEx!AE51</f>
        <v/>
      </c>
      <c r="AF18" s="37">
        <f>-i_CapEx!AF51</f>
        <v/>
      </c>
      <c r="AG18" s="37">
        <f>-i_CapEx!AG51</f>
        <v/>
      </c>
      <c r="AH18" s="37">
        <f>-i_CapEx!AH51</f>
        <v/>
      </c>
      <c r="AI18" s="37">
        <f>-i_CapEx!AI51</f>
        <v/>
      </c>
      <c r="AJ18" s="37">
        <f>-i_CapEx!AJ51</f>
        <v/>
      </c>
      <c r="AK18" s="37">
        <f>-i_CapEx!AK51</f>
        <v/>
      </c>
      <c r="AL18" s="37">
        <f>-i_CapEx!AL51</f>
        <v/>
      </c>
      <c r="AM18" s="37">
        <f>-i_CapEx!AM51</f>
        <v/>
      </c>
      <c r="AN18" s="37">
        <f>-i_CapEx!AN51</f>
        <v/>
      </c>
      <c r="AO18" s="37">
        <f>-i_CapEx!AO51</f>
        <v/>
      </c>
      <c r="AP18" s="37">
        <f>-i_CapEx!AP51</f>
        <v/>
      </c>
      <c r="AQ18" s="37">
        <f>-i_CapEx!AQ51</f>
        <v/>
      </c>
      <c r="AR18" s="37">
        <f>-i_CapEx!AR51</f>
        <v/>
      </c>
      <c r="AS18" s="37">
        <f>-i_CapEx!AS51</f>
        <v/>
      </c>
      <c r="AT18" s="37">
        <f>-i_CapEx!AT51</f>
        <v/>
      </c>
      <c r="AU18" s="37">
        <f>-i_CapEx!AU51</f>
        <v/>
      </c>
      <c r="AV18" s="37">
        <f>-i_CapEx!AV51</f>
        <v/>
      </c>
      <c r="AW18" s="37">
        <f>-i_CapEx!AW51</f>
        <v/>
      </c>
      <c r="AX18" s="37">
        <f>-i_CapEx!AX51</f>
        <v/>
      </c>
      <c r="AY18" s="37">
        <f>-i_CapEx!AY51</f>
        <v/>
      </c>
      <c r="AZ18" s="37">
        <f>-i_CapEx!AZ51</f>
        <v/>
      </c>
      <c r="BA18" s="37">
        <f>-i_CapEx!BA51</f>
        <v/>
      </c>
      <c r="BB18" s="37">
        <f>-i_CapEx!BB51</f>
        <v/>
      </c>
      <c r="BC18" s="37">
        <f>-i_CapEx!BC51</f>
        <v/>
      </c>
      <c r="BD18" s="37">
        <f>-i_CapEx!BD51</f>
        <v/>
      </c>
      <c r="BE18" s="37">
        <f>-i_CapEx!BE51</f>
        <v/>
      </c>
      <c r="BF18" s="37">
        <f>-i_CapEx!BF51</f>
        <v/>
      </c>
      <c r="BG18" s="37">
        <f>-i_CapEx!BG51</f>
        <v/>
      </c>
      <c r="BH18" s="37">
        <f>-i_CapEx!BH51</f>
        <v/>
      </c>
      <c r="BI18" s="37">
        <f>-i_CapEx!BI51</f>
        <v/>
      </c>
      <c r="BJ18" s="37">
        <f>-i_CapEx!BJ51</f>
        <v/>
      </c>
      <c r="BK18" s="37">
        <f>-i_CapEx!BK51</f>
        <v/>
      </c>
      <c r="BL18" s="37">
        <f>-i_CapEx!BL51</f>
        <v/>
      </c>
      <c r="BM18" s="37">
        <f>-i_CapEx!BM51</f>
        <v/>
      </c>
      <c r="BN18" s="37">
        <f>-i_CapEx!BN51</f>
        <v/>
      </c>
      <c r="BO18" s="37">
        <f>-i_CapEx!BO51</f>
        <v/>
      </c>
      <c r="BP18" s="37">
        <f>-i_CapEx!BP51</f>
        <v/>
      </c>
      <c r="BQ18" s="37">
        <f>-i_CapEx!BQ51</f>
        <v/>
      </c>
      <c r="BR18" s="37">
        <f>-i_CapEx!BR51</f>
        <v/>
      </c>
      <c r="BS18" s="37">
        <f>-i_CapEx!BS51</f>
        <v/>
      </c>
      <c r="BT18" s="37">
        <f>-i_CapEx!BT51</f>
        <v/>
      </c>
      <c r="BU18" s="37">
        <f>-i_CapEx!BU51</f>
        <v/>
      </c>
      <c r="BV18" s="37">
        <f>-i_CapEx!BV51</f>
        <v/>
      </c>
      <c r="BW18" s="37">
        <f>-i_CapEx!BW51</f>
        <v/>
      </c>
      <c r="BX18" s="37">
        <f>-i_CapEx!BX51</f>
        <v/>
      </c>
      <c r="BY18" s="37">
        <f>-i_CapEx!BY51</f>
        <v/>
      </c>
      <c r="BZ18" s="37">
        <f>-i_CapEx!BZ51</f>
        <v/>
      </c>
      <c r="CA18" s="37">
        <f>-i_CapEx!CA51</f>
        <v/>
      </c>
      <c r="CB18" s="37">
        <f>-i_CapEx!CB51</f>
        <v/>
      </c>
      <c r="CC18" s="37">
        <f>-i_CapEx!CC51</f>
        <v/>
      </c>
      <c r="CD18" s="37">
        <f>-i_CapEx!CD51</f>
        <v/>
      </c>
      <c r="CE18" s="37">
        <f>-i_CapEx!CE51</f>
        <v/>
      </c>
      <c r="CF18" s="37">
        <f>-i_CapEx!CF51</f>
        <v/>
      </c>
      <c r="CG18" s="37">
        <f>-i_CapEx!CG51</f>
        <v/>
      </c>
      <c r="CH18" s="37">
        <f>-i_CapEx!CH51</f>
        <v/>
      </c>
      <c r="CI18" s="37">
        <f>-i_CapEx!CI51</f>
        <v/>
      </c>
      <c r="CJ18" s="37">
        <f>-i_CapEx!CJ51</f>
        <v/>
      </c>
      <c r="CK18" s="37">
        <f>-i_CapEx!CK51</f>
        <v/>
      </c>
      <c r="CL18" s="37">
        <f>-i_CapEx!CL51</f>
        <v/>
      </c>
      <c r="CM18" s="37">
        <f>-i_CapEx!CM51</f>
        <v/>
      </c>
      <c r="CN18" s="37">
        <f>-i_CapEx!CN51</f>
        <v/>
      </c>
      <c r="CO18" s="37">
        <f>-i_CapEx!CO51</f>
        <v/>
      </c>
      <c r="CP18" s="37">
        <f>-i_CapEx!CP51</f>
        <v/>
      </c>
      <c r="CQ18" s="37">
        <f>-i_CapEx!CQ51</f>
        <v/>
      </c>
      <c r="CR18" s="37">
        <f>-i_CapEx!CR51</f>
        <v/>
      </c>
      <c r="CS18" s="37">
        <f>-i_CapEx!CS51</f>
        <v/>
      </c>
      <c r="CT18" s="37">
        <f>-i_CapEx!CT51</f>
        <v/>
      </c>
      <c r="CU18" s="37">
        <f>-i_CapEx!CU51</f>
        <v/>
      </c>
      <c r="CV18" s="37">
        <f>-i_CapEx!CV51</f>
        <v/>
      </c>
      <c r="CW18" s="37">
        <f>-i_CapEx!CW51</f>
        <v/>
      </c>
      <c r="CX18" s="37">
        <f>-i_CapEx!CX51</f>
        <v/>
      </c>
      <c r="CY18" s="37">
        <f>-i_CapEx!CY51</f>
        <v/>
      </c>
      <c r="CZ18" s="37">
        <f>-i_CapEx!CZ51</f>
        <v/>
      </c>
      <c r="DA18" s="37">
        <f>-i_CapEx!DA51</f>
        <v/>
      </c>
      <c r="DB18" s="37">
        <f>-i_CapEx!DB51</f>
        <v/>
      </c>
      <c r="DC18" s="37">
        <f>-i_CapEx!DC51</f>
        <v/>
      </c>
      <c r="DD18" s="37">
        <f>-i_CapEx!DD51</f>
        <v/>
      </c>
      <c r="DE18" s="37">
        <f>-i_CapEx!DE51</f>
        <v/>
      </c>
      <c r="DF18" s="37">
        <f>-i_CapEx!DF51</f>
        <v/>
      </c>
      <c r="DG18" s="37">
        <f>-i_CapEx!DG51</f>
        <v/>
      </c>
      <c r="DH18" s="37">
        <f>-i_CapEx!DH51</f>
        <v/>
      </c>
      <c r="DI18" s="37">
        <f>-i_CapEx!DI51</f>
        <v/>
      </c>
      <c r="DJ18" s="37">
        <f>-i_CapEx!DJ51</f>
        <v/>
      </c>
      <c r="DK18" s="37">
        <f>-i_CapEx!DK51</f>
        <v/>
      </c>
      <c r="DL18" s="37">
        <f>-i_CapEx!DL51</f>
        <v/>
      </c>
      <c r="DM18" s="37">
        <f>-i_CapEx!DM51</f>
        <v/>
      </c>
      <c r="DN18" s="37">
        <f>-i_CapEx!DN51</f>
        <v/>
      </c>
      <c r="DO18" s="37">
        <f>-i_CapEx!DO51</f>
        <v/>
      </c>
      <c r="DP18" s="37">
        <f>-i_CapEx!DP51</f>
        <v/>
      </c>
      <c r="DQ18" s="37">
        <f>-i_CapEx!DQ51</f>
        <v/>
      </c>
      <c r="DR18" s="37">
        <f>-i_CapEx!DR51</f>
        <v/>
      </c>
      <c r="DS18" s="37">
        <f>-i_CapEx!DS51</f>
        <v/>
      </c>
      <c r="DT18" s="37">
        <f>-i_CapEx!DT51</f>
        <v/>
      </c>
      <c r="DU18" s="37">
        <f>-i_CapEx!DU51</f>
        <v/>
      </c>
      <c r="DV18" s="37">
        <f>-i_CapEx!DV51</f>
        <v/>
      </c>
      <c r="DW18" s="37">
        <f>-i_CapEx!DW51</f>
        <v/>
      </c>
      <c r="DX18" s="37">
        <f>-i_CapEx!DX51</f>
        <v/>
      </c>
      <c r="DY18" s="37">
        <f>-i_CapEx!DY51</f>
        <v/>
      </c>
      <c r="DZ18" s="37">
        <f>-i_CapEx!DZ51</f>
        <v/>
      </c>
      <c r="EA18" s="37">
        <f>-i_CapEx!EA51</f>
        <v/>
      </c>
      <c r="EB18" s="37">
        <f>-i_CapEx!EB51</f>
        <v/>
      </c>
      <c r="EC18" s="37">
        <f>-i_CapEx!EC51</f>
        <v/>
      </c>
      <c r="ED18" s="37">
        <f>-i_CapEx!ED51</f>
        <v/>
      </c>
      <c r="EE18" s="37">
        <f>-i_CapEx!EE51</f>
        <v/>
      </c>
      <c r="EF18" s="37">
        <f>-i_CapEx!EF51</f>
        <v/>
      </c>
      <c r="EG18" s="37">
        <f>-i_CapEx!EG51</f>
        <v/>
      </c>
      <c r="EH18" s="37">
        <f>-i_CapEx!EH51</f>
        <v/>
      </c>
      <c r="EI18" s="37">
        <f>-i_CapEx!EI51</f>
        <v/>
      </c>
      <c r="EJ18" s="37">
        <f>-i_CapEx!EJ51</f>
        <v/>
      </c>
      <c r="EK18" s="37">
        <f>-i_CapEx!EK51</f>
        <v/>
      </c>
      <c r="EL18" s="37">
        <f>-i_CapEx!EL51</f>
        <v/>
      </c>
      <c r="EM18" s="37">
        <f>-i_CapEx!EM51</f>
        <v/>
      </c>
      <c r="EN18" s="37">
        <f>-i_CapEx!EN51</f>
        <v/>
      </c>
      <c r="EO18" s="37">
        <f>-i_CapEx!EO51</f>
        <v/>
      </c>
      <c r="EP18" s="37">
        <f>-i_CapEx!EP51</f>
        <v/>
      </c>
      <c r="EQ18" s="37">
        <f>-i_CapEx!EQ51</f>
        <v/>
      </c>
      <c r="ER18" s="37">
        <f>-i_CapEx!ER51</f>
        <v/>
      </c>
      <c r="ES18" s="37">
        <f>-i_CapEx!ES51</f>
        <v/>
      </c>
      <c r="ET18" s="37">
        <f>-i_CapEx!ET51</f>
        <v/>
      </c>
      <c r="EU18" s="37">
        <f>-i_CapEx!EU51</f>
        <v/>
      </c>
      <c r="EV18" s="37">
        <f>-i_CapEx!EV51</f>
        <v/>
      </c>
      <c r="EW18" s="37">
        <f>-i_CapEx!EW51</f>
        <v/>
      </c>
      <c r="EX18" s="37">
        <f>-i_CapEx!EX51</f>
        <v/>
      </c>
      <c r="EY18" s="37">
        <f>-i_CapEx!EY51</f>
        <v/>
      </c>
      <c r="EZ18" s="37">
        <f>-i_CapEx!EZ51</f>
        <v/>
      </c>
      <c r="FA18" s="37">
        <f>-i_CapEx!FA51</f>
        <v/>
      </c>
      <c r="FB18" s="37">
        <f>-i_CapEx!FB51</f>
        <v/>
      </c>
      <c r="FC18" s="37">
        <f>-i_CapEx!FC51</f>
        <v/>
      </c>
      <c r="FD18" s="37">
        <f>-i_CapEx!FD51</f>
        <v/>
      </c>
      <c r="FE18" s="37">
        <f>-i_CapEx!FE51</f>
        <v/>
      </c>
      <c r="FF18" s="37">
        <f>-i_CapEx!FF51</f>
        <v/>
      </c>
      <c r="FG18" s="37">
        <f>-i_CapEx!FG51</f>
        <v/>
      </c>
      <c r="FH18" s="37">
        <f>-i_CapEx!FH51</f>
        <v/>
      </c>
      <c r="FI18" s="37">
        <f>-i_CapEx!FI51</f>
        <v/>
      </c>
      <c r="FJ18" s="37">
        <f>-i_CapEx!FJ51</f>
        <v/>
      </c>
      <c r="FK18" s="37">
        <f>-i_CapEx!FK51</f>
        <v/>
      </c>
      <c r="FL18" s="37">
        <f>-i_CapEx!FL51</f>
        <v/>
      </c>
      <c r="FM18" s="37">
        <f>-i_CapEx!FM51</f>
        <v/>
      </c>
      <c r="FN18" s="37">
        <f>-i_CapEx!FN51</f>
        <v/>
      </c>
      <c r="FO18" s="37">
        <f>-i_CapEx!FO51</f>
        <v/>
      </c>
      <c r="FP18" s="37">
        <f>-i_CapEx!FP51</f>
        <v/>
      </c>
      <c r="FQ18" s="37">
        <f>-i_CapEx!FQ51</f>
        <v/>
      </c>
      <c r="FR18" s="37">
        <f>-i_CapEx!FR51</f>
        <v/>
      </c>
      <c r="FS18" s="37">
        <f>-i_CapEx!FS51</f>
        <v/>
      </c>
      <c r="FT18" s="37">
        <f>-i_CapEx!FT51</f>
        <v/>
      </c>
      <c r="FU18" s="37">
        <f>-i_CapEx!FU51</f>
        <v/>
      </c>
      <c r="FV18" s="37">
        <f>-i_CapEx!FV51</f>
        <v/>
      </c>
      <c r="FW18" s="37">
        <f>-i_CapEx!FW51</f>
        <v/>
      </c>
      <c r="FX18" s="37">
        <f>-i_CapEx!FX51</f>
        <v/>
      </c>
      <c r="FY18" s="37">
        <f>-i_CapEx!FY51</f>
        <v/>
      </c>
      <c r="FZ18" s="37">
        <f>-i_CapEx!FZ51</f>
        <v/>
      </c>
      <c r="GA18" s="37">
        <f>-i_CapEx!GA51</f>
        <v/>
      </c>
    </row>
    <row r="19">
      <c r="A19" s="24" t="inlineStr">
        <is>
          <t>Net Investing Cash Flow</t>
        </is>
      </c>
      <c r="C19" s="35">
        <f>SUM(D19:GA19)</f>
        <v/>
      </c>
      <c r="D19" s="48">
        <f>D15+D16+D17+D18</f>
        <v/>
      </c>
      <c r="E19" s="48">
        <f>E15+E16+E17+E18</f>
        <v/>
      </c>
      <c r="F19" s="48">
        <f>F15+F16+F17+F18</f>
        <v/>
      </c>
      <c r="G19" s="48">
        <f>G15+G16+G17+G18</f>
        <v/>
      </c>
      <c r="H19" s="48">
        <f>H15+H16+H17+H18</f>
        <v/>
      </c>
      <c r="I19" s="48">
        <f>I15+I16+I17+I18</f>
        <v/>
      </c>
      <c r="J19" s="48">
        <f>J15+J16+J17+J18</f>
        <v/>
      </c>
      <c r="K19" s="48">
        <f>K15+K16+K17+K18</f>
        <v/>
      </c>
      <c r="L19" s="48">
        <f>L15+L16+L17+L18</f>
        <v/>
      </c>
      <c r="M19" s="48">
        <f>M15+M16+M17+M18</f>
        <v/>
      </c>
      <c r="N19" s="48">
        <f>N15+N16+N17+N18</f>
        <v/>
      </c>
      <c r="O19" s="48">
        <f>O15+O16+O17+O18</f>
        <v/>
      </c>
      <c r="P19" s="48">
        <f>P15+P16+P17+P18</f>
        <v/>
      </c>
      <c r="Q19" s="48">
        <f>Q15+Q16+Q17+Q18</f>
        <v/>
      </c>
      <c r="R19" s="48">
        <f>R15+R16+R17+R18</f>
        <v/>
      </c>
      <c r="S19" s="48">
        <f>S15+S16+S17+S18</f>
        <v/>
      </c>
      <c r="T19" s="48">
        <f>T15+T16+T17+T18</f>
        <v/>
      </c>
      <c r="U19" s="48">
        <f>U15+U16+U17+U18</f>
        <v/>
      </c>
      <c r="V19" s="48">
        <f>V15+V16+V17+V18</f>
        <v/>
      </c>
      <c r="W19" s="48">
        <f>W15+W16+W17+W18</f>
        <v/>
      </c>
      <c r="X19" s="48">
        <f>X15+X16+X17+X18</f>
        <v/>
      </c>
      <c r="Y19" s="48">
        <f>Y15+Y16+Y17+Y18</f>
        <v/>
      </c>
      <c r="Z19" s="48">
        <f>Z15+Z16+Z17+Z18</f>
        <v/>
      </c>
      <c r="AA19" s="48">
        <f>AA15+AA16+AA17+AA18</f>
        <v/>
      </c>
      <c r="AB19" s="48">
        <f>AB15+AB16+AB17+AB18</f>
        <v/>
      </c>
      <c r="AC19" s="48">
        <f>AC15+AC16+AC17+AC18</f>
        <v/>
      </c>
      <c r="AD19" s="48">
        <f>AD15+AD16+AD17+AD18</f>
        <v/>
      </c>
      <c r="AE19" s="48">
        <f>AE15+AE16+AE17+AE18</f>
        <v/>
      </c>
      <c r="AF19" s="48">
        <f>AF15+AF16+AF17+AF18</f>
        <v/>
      </c>
      <c r="AG19" s="48">
        <f>AG15+AG16+AG17+AG18</f>
        <v/>
      </c>
      <c r="AH19" s="48">
        <f>AH15+AH16+AH17+AH18</f>
        <v/>
      </c>
      <c r="AI19" s="48">
        <f>AI15+AI16+AI17+AI18</f>
        <v/>
      </c>
      <c r="AJ19" s="48">
        <f>AJ15+AJ16+AJ17+AJ18</f>
        <v/>
      </c>
      <c r="AK19" s="48">
        <f>AK15+AK16+AK17+AK18</f>
        <v/>
      </c>
      <c r="AL19" s="48">
        <f>AL15+AL16+AL17+AL18</f>
        <v/>
      </c>
      <c r="AM19" s="48">
        <f>AM15+AM16+AM17+AM18</f>
        <v/>
      </c>
      <c r="AN19" s="48">
        <f>AN15+AN16+AN17+AN18</f>
        <v/>
      </c>
      <c r="AO19" s="48">
        <f>AO15+AO16+AO17+AO18</f>
        <v/>
      </c>
      <c r="AP19" s="48">
        <f>AP15+AP16+AP17+AP18</f>
        <v/>
      </c>
      <c r="AQ19" s="48">
        <f>AQ15+AQ16+AQ17+AQ18</f>
        <v/>
      </c>
      <c r="AR19" s="48">
        <f>AR15+AR16+AR17+AR18</f>
        <v/>
      </c>
      <c r="AS19" s="48">
        <f>AS15+AS16+AS17+AS18</f>
        <v/>
      </c>
      <c r="AT19" s="48">
        <f>AT15+AT16+AT17+AT18</f>
        <v/>
      </c>
      <c r="AU19" s="48">
        <f>AU15+AU16+AU17+AU18</f>
        <v/>
      </c>
      <c r="AV19" s="48">
        <f>AV15+AV16+AV17+AV18</f>
        <v/>
      </c>
      <c r="AW19" s="48">
        <f>AW15+AW16+AW17+AW18</f>
        <v/>
      </c>
      <c r="AX19" s="48">
        <f>AX15+AX16+AX17+AX18</f>
        <v/>
      </c>
      <c r="AY19" s="48">
        <f>AY15+AY16+AY17+AY18</f>
        <v/>
      </c>
      <c r="AZ19" s="48">
        <f>AZ15+AZ16+AZ17+AZ18</f>
        <v/>
      </c>
      <c r="BA19" s="48">
        <f>BA15+BA16+BA17+BA18</f>
        <v/>
      </c>
      <c r="BB19" s="48">
        <f>BB15+BB16+BB17+BB18</f>
        <v/>
      </c>
      <c r="BC19" s="48">
        <f>BC15+BC16+BC17+BC18</f>
        <v/>
      </c>
      <c r="BD19" s="48">
        <f>BD15+BD16+BD17+BD18</f>
        <v/>
      </c>
      <c r="BE19" s="48">
        <f>BE15+BE16+BE17+BE18</f>
        <v/>
      </c>
      <c r="BF19" s="48">
        <f>BF15+BF16+BF17+BF18</f>
        <v/>
      </c>
      <c r="BG19" s="48">
        <f>BG15+BG16+BG17+BG18</f>
        <v/>
      </c>
      <c r="BH19" s="48">
        <f>BH15+BH16+BH17+BH18</f>
        <v/>
      </c>
      <c r="BI19" s="48">
        <f>BI15+BI16+BI17+BI18</f>
        <v/>
      </c>
      <c r="BJ19" s="48">
        <f>BJ15+BJ16+BJ17+BJ18</f>
        <v/>
      </c>
      <c r="BK19" s="48">
        <f>BK15+BK16+BK17+BK18</f>
        <v/>
      </c>
      <c r="BL19" s="48">
        <f>BL15+BL16+BL17+BL18</f>
        <v/>
      </c>
      <c r="BM19" s="48">
        <f>BM15+BM16+BM17+BM18</f>
        <v/>
      </c>
      <c r="BN19" s="48">
        <f>BN15+BN16+BN17+BN18</f>
        <v/>
      </c>
      <c r="BO19" s="48">
        <f>BO15+BO16+BO17+BO18</f>
        <v/>
      </c>
      <c r="BP19" s="48">
        <f>BP15+BP16+BP17+BP18</f>
        <v/>
      </c>
      <c r="BQ19" s="48">
        <f>BQ15+BQ16+BQ17+BQ18</f>
        <v/>
      </c>
      <c r="BR19" s="48">
        <f>BR15+BR16+BR17+BR18</f>
        <v/>
      </c>
      <c r="BS19" s="48">
        <f>BS15+BS16+BS17+BS18</f>
        <v/>
      </c>
      <c r="BT19" s="48">
        <f>BT15+BT16+BT17+BT18</f>
        <v/>
      </c>
      <c r="BU19" s="48">
        <f>BU15+BU16+BU17+BU18</f>
        <v/>
      </c>
      <c r="BV19" s="48">
        <f>BV15+BV16+BV17+BV18</f>
        <v/>
      </c>
      <c r="BW19" s="48">
        <f>BW15+BW16+BW17+BW18</f>
        <v/>
      </c>
      <c r="BX19" s="48">
        <f>BX15+BX16+BX17+BX18</f>
        <v/>
      </c>
      <c r="BY19" s="48">
        <f>BY15+BY16+BY17+BY18</f>
        <v/>
      </c>
      <c r="BZ19" s="48">
        <f>BZ15+BZ16+BZ17+BZ18</f>
        <v/>
      </c>
      <c r="CA19" s="48">
        <f>CA15+CA16+CA17+CA18</f>
        <v/>
      </c>
      <c r="CB19" s="48">
        <f>CB15+CB16+CB17+CB18</f>
        <v/>
      </c>
      <c r="CC19" s="48">
        <f>CC15+CC16+CC17+CC18</f>
        <v/>
      </c>
      <c r="CD19" s="48">
        <f>CD15+CD16+CD17+CD18</f>
        <v/>
      </c>
      <c r="CE19" s="48">
        <f>CE15+CE16+CE17+CE18</f>
        <v/>
      </c>
      <c r="CF19" s="48">
        <f>CF15+CF16+CF17+CF18</f>
        <v/>
      </c>
      <c r="CG19" s="48">
        <f>CG15+CG16+CG17+CG18</f>
        <v/>
      </c>
      <c r="CH19" s="48">
        <f>CH15+CH16+CH17+CH18</f>
        <v/>
      </c>
      <c r="CI19" s="48">
        <f>CI15+CI16+CI17+CI18</f>
        <v/>
      </c>
      <c r="CJ19" s="48">
        <f>CJ15+CJ16+CJ17+CJ18</f>
        <v/>
      </c>
      <c r="CK19" s="48">
        <f>CK15+CK16+CK17+CK18</f>
        <v/>
      </c>
      <c r="CL19" s="48">
        <f>CL15+CL16+CL17+CL18</f>
        <v/>
      </c>
      <c r="CM19" s="48">
        <f>CM15+CM16+CM17+CM18</f>
        <v/>
      </c>
      <c r="CN19" s="48">
        <f>CN15+CN16+CN17+CN18</f>
        <v/>
      </c>
      <c r="CO19" s="48">
        <f>CO15+CO16+CO17+CO18</f>
        <v/>
      </c>
      <c r="CP19" s="48">
        <f>CP15+CP16+CP17+CP18</f>
        <v/>
      </c>
      <c r="CQ19" s="48">
        <f>CQ15+CQ16+CQ17+CQ18</f>
        <v/>
      </c>
      <c r="CR19" s="48">
        <f>CR15+CR16+CR17+CR18</f>
        <v/>
      </c>
      <c r="CS19" s="48">
        <f>CS15+CS16+CS17+CS18</f>
        <v/>
      </c>
      <c r="CT19" s="48">
        <f>CT15+CT16+CT17+CT18</f>
        <v/>
      </c>
      <c r="CU19" s="48">
        <f>CU15+CU16+CU17+CU18</f>
        <v/>
      </c>
      <c r="CV19" s="48">
        <f>CV15+CV16+CV17+CV18</f>
        <v/>
      </c>
      <c r="CW19" s="48">
        <f>CW15+CW16+CW17+CW18</f>
        <v/>
      </c>
      <c r="CX19" s="48">
        <f>CX15+CX16+CX17+CX18</f>
        <v/>
      </c>
      <c r="CY19" s="48">
        <f>CY15+CY16+CY17+CY18</f>
        <v/>
      </c>
      <c r="CZ19" s="48">
        <f>CZ15+CZ16+CZ17+CZ18</f>
        <v/>
      </c>
      <c r="DA19" s="48">
        <f>DA15+DA16+DA17+DA18</f>
        <v/>
      </c>
      <c r="DB19" s="48">
        <f>DB15+DB16+DB17+DB18</f>
        <v/>
      </c>
      <c r="DC19" s="48">
        <f>DC15+DC16+DC17+DC18</f>
        <v/>
      </c>
      <c r="DD19" s="48">
        <f>DD15+DD16+DD17+DD18</f>
        <v/>
      </c>
      <c r="DE19" s="48">
        <f>DE15+DE16+DE17+DE18</f>
        <v/>
      </c>
      <c r="DF19" s="48">
        <f>DF15+DF16+DF17+DF18</f>
        <v/>
      </c>
      <c r="DG19" s="48">
        <f>DG15+DG16+DG17+DG18</f>
        <v/>
      </c>
      <c r="DH19" s="48">
        <f>DH15+DH16+DH17+DH18</f>
        <v/>
      </c>
      <c r="DI19" s="48">
        <f>DI15+DI16+DI17+DI18</f>
        <v/>
      </c>
      <c r="DJ19" s="48">
        <f>DJ15+DJ16+DJ17+DJ18</f>
        <v/>
      </c>
      <c r="DK19" s="48">
        <f>DK15+DK16+DK17+DK18</f>
        <v/>
      </c>
      <c r="DL19" s="48">
        <f>DL15+DL16+DL17+DL18</f>
        <v/>
      </c>
      <c r="DM19" s="48">
        <f>DM15+DM16+DM17+DM18</f>
        <v/>
      </c>
      <c r="DN19" s="48">
        <f>DN15+DN16+DN17+DN18</f>
        <v/>
      </c>
      <c r="DO19" s="48">
        <f>DO15+DO16+DO17+DO18</f>
        <v/>
      </c>
      <c r="DP19" s="48">
        <f>DP15+DP16+DP17+DP18</f>
        <v/>
      </c>
      <c r="DQ19" s="48">
        <f>DQ15+DQ16+DQ17+DQ18</f>
        <v/>
      </c>
      <c r="DR19" s="48">
        <f>DR15+DR16+DR17+DR18</f>
        <v/>
      </c>
      <c r="DS19" s="48">
        <f>DS15+DS16+DS17+DS18</f>
        <v/>
      </c>
      <c r="DT19" s="48">
        <f>DT15+DT16+DT17+DT18</f>
        <v/>
      </c>
      <c r="DU19" s="48">
        <f>DU15+DU16+DU17+DU18</f>
        <v/>
      </c>
      <c r="DV19" s="48">
        <f>DV15+DV16+DV17+DV18</f>
        <v/>
      </c>
      <c r="DW19" s="48">
        <f>DW15+DW16+DW17+DW18</f>
        <v/>
      </c>
      <c r="DX19" s="48">
        <f>DX15+DX16+DX17+DX18</f>
        <v/>
      </c>
      <c r="DY19" s="48">
        <f>DY15+DY16+DY17+DY18</f>
        <v/>
      </c>
      <c r="DZ19" s="48">
        <f>DZ15+DZ16+DZ17+DZ18</f>
        <v/>
      </c>
      <c r="EA19" s="48">
        <f>EA15+EA16+EA17+EA18</f>
        <v/>
      </c>
      <c r="EB19" s="48">
        <f>EB15+EB16+EB17+EB18</f>
        <v/>
      </c>
      <c r="EC19" s="48">
        <f>EC15+EC16+EC17+EC18</f>
        <v/>
      </c>
      <c r="ED19" s="48">
        <f>ED15+ED16+ED17+ED18</f>
        <v/>
      </c>
      <c r="EE19" s="48">
        <f>EE15+EE16+EE17+EE18</f>
        <v/>
      </c>
      <c r="EF19" s="48">
        <f>EF15+EF16+EF17+EF18</f>
        <v/>
      </c>
      <c r="EG19" s="48">
        <f>EG15+EG16+EG17+EG18</f>
        <v/>
      </c>
      <c r="EH19" s="48">
        <f>EH15+EH16+EH17+EH18</f>
        <v/>
      </c>
      <c r="EI19" s="48">
        <f>EI15+EI16+EI17+EI18</f>
        <v/>
      </c>
      <c r="EJ19" s="48">
        <f>EJ15+EJ16+EJ17+EJ18</f>
        <v/>
      </c>
      <c r="EK19" s="48">
        <f>EK15+EK16+EK17+EK18</f>
        <v/>
      </c>
      <c r="EL19" s="48">
        <f>EL15+EL16+EL17+EL18</f>
        <v/>
      </c>
      <c r="EM19" s="48">
        <f>EM15+EM16+EM17+EM18</f>
        <v/>
      </c>
      <c r="EN19" s="48">
        <f>EN15+EN16+EN17+EN18</f>
        <v/>
      </c>
      <c r="EO19" s="48">
        <f>EO15+EO16+EO17+EO18</f>
        <v/>
      </c>
      <c r="EP19" s="48">
        <f>EP15+EP16+EP17+EP18</f>
        <v/>
      </c>
      <c r="EQ19" s="48">
        <f>EQ15+EQ16+EQ17+EQ18</f>
        <v/>
      </c>
      <c r="ER19" s="48">
        <f>ER15+ER16+ER17+ER18</f>
        <v/>
      </c>
      <c r="ES19" s="48">
        <f>ES15+ES16+ES17+ES18</f>
        <v/>
      </c>
      <c r="ET19" s="48">
        <f>ET15+ET16+ET17+ET18</f>
        <v/>
      </c>
      <c r="EU19" s="48">
        <f>EU15+EU16+EU17+EU18</f>
        <v/>
      </c>
      <c r="EV19" s="48">
        <f>EV15+EV16+EV17+EV18</f>
        <v/>
      </c>
      <c r="EW19" s="48">
        <f>EW15+EW16+EW17+EW18</f>
        <v/>
      </c>
      <c r="EX19" s="48">
        <f>EX15+EX16+EX17+EX18</f>
        <v/>
      </c>
      <c r="EY19" s="48">
        <f>EY15+EY16+EY17+EY18</f>
        <v/>
      </c>
      <c r="EZ19" s="48">
        <f>EZ15+EZ16+EZ17+EZ18</f>
        <v/>
      </c>
      <c r="FA19" s="48">
        <f>FA15+FA16+FA17+FA18</f>
        <v/>
      </c>
      <c r="FB19" s="48">
        <f>FB15+FB16+FB17+FB18</f>
        <v/>
      </c>
      <c r="FC19" s="48">
        <f>FC15+FC16+FC17+FC18</f>
        <v/>
      </c>
      <c r="FD19" s="48">
        <f>FD15+FD16+FD17+FD18</f>
        <v/>
      </c>
      <c r="FE19" s="48">
        <f>FE15+FE16+FE17+FE18</f>
        <v/>
      </c>
      <c r="FF19" s="48">
        <f>FF15+FF16+FF17+FF18</f>
        <v/>
      </c>
      <c r="FG19" s="48">
        <f>FG15+FG16+FG17+FG18</f>
        <v/>
      </c>
      <c r="FH19" s="48">
        <f>FH15+FH16+FH17+FH18</f>
        <v/>
      </c>
      <c r="FI19" s="48">
        <f>FI15+FI16+FI17+FI18</f>
        <v/>
      </c>
      <c r="FJ19" s="48">
        <f>FJ15+FJ16+FJ17+FJ18</f>
        <v/>
      </c>
      <c r="FK19" s="48">
        <f>FK15+FK16+FK17+FK18</f>
        <v/>
      </c>
      <c r="FL19" s="48">
        <f>FL15+FL16+FL17+FL18</f>
        <v/>
      </c>
      <c r="FM19" s="48">
        <f>FM15+FM16+FM17+FM18</f>
        <v/>
      </c>
      <c r="FN19" s="48">
        <f>FN15+FN16+FN17+FN18</f>
        <v/>
      </c>
      <c r="FO19" s="48">
        <f>FO15+FO16+FO17+FO18</f>
        <v/>
      </c>
      <c r="FP19" s="48">
        <f>FP15+FP16+FP17+FP18</f>
        <v/>
      </c>
      <c r="FQ19" s="48">
        <f>FQ15+FQ16+FQ17+FQ18</f>
        <v/>
      </c>
      <c r="FR19" s="48">
        <f>FR15+FR16+FR17+FR18</f>
        <v/>
      </c>
      <c r="FS19" s="48">
        <f>FS15+FS16+FS17+FS18</f>
        <v/>
      </c>
      <c r="FT19" s="48">
        <f>FT15+FT16+FT17+FT18</f>
        <v/>
      </c>
      <c r="FU19" s="48">
        <f>FU15+FU16+FU17+FU18</f>
        <v/>
      </c>
      <c r="FV19" s="48">
        <f>FV15+FV16+FV17+FV18</f>
        <v/>
      </c>
      <c r="FW19" s="48">
        <f>FW15+FW16+FW17+FW18</f>
        <v/>
      </c>
      <c r="FX19" s="48">
        <f>FX15+FX16+FX17+FX18</f>
        <v/>
      </c>
      <c r="FY19" s="48">
        <f>FY15+FY16+FY17+FY18</f>
        <v/>
      </c>
      <c r="FZ19" s="48">
        <f>FZ15+FZ16+FZ17+FZ18</f>
        <v/>
      </c>
      <c r="GA19" s="48">
        <f>GA15+GA16+GA17+GA18</f>
        <v/>
      </c>
    </row>
    <row r="21">
      <c r="A21" s="34" t="inlineStr">
        <is>
          <t>Financing Cash Flows</t>
        </is>
      </c>
      <c r="B21" s="34" t="n"/>
      <c r="C21" s="34" t="n"/>
      <c r="D21" s="34" t="n"/>
      <c r="E21" s="34" t="n"/>
      <c r="F21" s="34" t="n"/>
      <c r="G21" s="34" t="n"/>
      <c r="H21" s="34" t="n"/>
      <c r="I21" s="34" t="n"/>
      <c r="J21" s="34" t="n"/>
      <c r="K21" s="34" t="n"/>
      <c r="L21" s="34" t="n"/>
      <c r="M21" s="34" t="n"/>
      <c r="N21" s="34" t="n"/>
      <c r="O21" s="34" t="n"/>
      <c r="P21" s="34" t="n"/>
      <c r="Q21" s="34" t="n"/>
      <c r="R21" s="34" t="n"/>
      <c r="S21" s="34" t="n"/>
      <c r="T21" s="34" t="n"/>
      <c r="U21" s="34" t="n"/>
      <c r="V21" s="34" t="n"/>
      <c r="W21" s="34" t="n"/>
      <c r="X21" s="34" t="n"/>
      <c r="Y21" s="34" t="n"/>
      <c r="Z21" s="34" t="n"/>
      <c r="AA21" s="34" t="n"/>
      <c r="AB21" s="34" t="n"/>
      <c r="AC21" s="34" t="n"/>
      <c r="AD21" s="34" t="n"/>
      <c r="AE21" s="34" t="n"/>
      <c r="AF21" s="34" t="n"/>
      <c r="AG21" s="34" t="n"/>
      <c r="AH21" s="34" t="n"/>
      <c r="AI21" s="34" t="n"/>
      <c r="AJ21" s="34" t="n"/>
      <c r="AK21" s="34" t="n"/>
      <c r="AL21" s="34" t="n"/>
      <c r="AM21" s="34" t="n"/>
      <c r="AN21" s="34" t="n"/>
      <c r="AO21" s="34" t="n"/>
      <c r="AP21" s="34" t="n"/>
      <c r="AQ21" s="34" t="n"/>
      <c r="AR21" s="34" t="n"/>
      <c r="AS21" s="34" t="n"/>
      <c r="AT21" s="34" t="n"/>
      <c r="AU21" s="34" t="n"/>
      <c r="AV21" s="34" t="n"/>
      <c r="AW21" s="34" t="n"/>
      <c r="AX21" s="34" t="n"/>
      <c r="AY21" s="34" t="n"/>
      <c r="AZ21" s="34" t="n"/>
      <c r="BA21" s="34" t="n"/>
      <c r="BB21" s="34" t="n"/>
      <c r="BC21" s="34" t="n"/>
      <c r="BD21" s="34" t="n"/>
      <c r="BE21" s="34" t="n"/>
      <c r="BF21" s="34" t="n"/>
      <c r="BG21" s="34" t="n"/>
      <c r="BH21" s="34" t="n"/>
      <c r="BI21" s="34" t="n"/>
      <c r="BJ21" s="34" t="n"/>
      <c r="BK21" s="34" t="n"/>
      <c r="BL21" s="34" t="n"/>
      <c r="BM21" s="34" t="n"/>
      <c r="BN21" s="34" t="n"/>
      <c r="BO21" s="34" t="n"/>
      <c r="BP21" s="34" t="n"/>
      <c r="BQ21" s="34" t="n"/>
      <c r="BR21" s="34" t="n"/>
      <c r="BS21" s="34" t="n"/>
      <c r="BT21" s="34" t="n"/>
      <c r="BU21" s="34" t="n"/>
      <c r="BV21" s="34" t="n"/>
      <c r="BW21" s="34" t="n"/>
      <c r="BX21" s="34" t="n"/>
      <c r="BY21" s="34" t="n"/>
      <c r="BZ21" s="34" t="n"/>
      <c r="CA21" s="34" t="n"/>
      <c r="CB21" s="34" t="n"/>
      <c r="CC21" s="34" t="n"/>
      <c r="CD21" s="34" t="n"/>
      <c r="CE21" s="34" t="n"/>
      <c r="CF21" s="34" t="n"/>
      <c r="CG21" s="34" t="n"/>
      <c r="CH21" s="34" t="n"/>
      <c r="CI21" s="34" t="n"/>
      <c r="CJ21" s="34" t="n"/>
      <c r="CK21" s="34" t="n"/>
      <c r="CL21" s="34" t="n"/>
      <c r="CM21" s="34" t="n"/>
      <c r="CN21" s="34" t="n"/>
      <c r="CO21" s="34" t="n"/>
      <c r="CP21" s="34" t="n"/>
      <c r="CQ21" s="34" t="n"/>
      <c r="CR21" s="34" t="n"/>
      <c r="CS21" s="34" t="n"/>
      <c r="CT21" s="34" t="n"/>
      <c r="CU21" s="34" t="n"/>
      <c r="CV21" s="34" t="n"/>
      <c r="CW21" s="34" t="n"/>
      <c r="CX21" s="34" t="n"/>
      <c r="CY21" s="34" t="n"/>
      <c r="CZ21" s="34" t="n"/>
      <c r="DA21" s="34" t="n"/>
      <c r="DB21" s="34" t="n"/>
      <c r="DC21" s="34" t="n"/>
      <c r="DD21" s="34" t="n"/>
      <c r="DE21" s="34" t="n"/>
      <c r="DF21" s="34" t="n"/>
      <c r="DG21" s="34" t="n"/>
      <c r="DH21" s="34" t="n"/>
      <c r="DI21" s="34" t="n"/>
      <c r="DJ21" s="34" t="n"/>
      <c r="DK21" s="34" t="n"/>
      <c r="DL21" s="34" t="n"/>
      <c r="DM21" s="34" t="n"/>
      <c r="DN21" s="34" t="n"/>
      <c r="DO21" s="34" t="n"/>
      <c r="DP21" s="34" t="n"/>
      <c r="DQ21" s="34" t="n"/>
      <c r="DR21" s="34" t="n"/>
      <c r="DS21" s="34" t="n"/>
      <c r="DT21" s="34" t="n"/>
      <c r="DU21" s="34" t="n"/>
      <c r="DV21" s="34" t="n"/>
      <c r="DW21" s="34" t="n"/>
      <c r="DX21" s="34" t="n"/>
      <c r="DY21" s="34" t="n"/>
      <c r="DZ21" s="34" t="n"/>
      <c r="EA21" s="34" t="n"/>
      <c r="EB21" s="34" t="n"/>
      <c r="EC21" s="34" t="n"/>
      <c r="ED21" s="34" t="n"/>
      <c r="EE21" s="34" t="n"/>
      <c r="EF21" s="34" t="n"/>
      <c r="EG21" s="34" t="n"/>
      <c r="EH21" s="34" t="n"/>
      <c r="EI21" s="34" t="n"/>
      <c r="EJ21" s="34" t="n"/>
      <c r="EK21" s="34" t="n"/>
      <c r="EL21" s="34" t="n"/>
      <c r="EM21" s="34" t="n"/>
      <c r="EN21" s="34" t="n"/>
      <c r="EO21" s="34" t="n"/>
      <c r="EP21" s="34" t="n"/>
      <c r="EQ21" s="34" t="n"/>
      <c r="ER21" s="34" t="n"/>
      <c r="ES21" s="34" t="n"/>
      <c r="ET21" s="34" t="n"/>
      <c r="EU21" s="34" t="n"/>
      <c r="EV21" s="34" t="n"/>
      <c r="EW21" s="34" t="n"/>
      <c r="EX21" s="34" t="n"/>
      <c r="EY21" s="34" t="n"/>
      <c r="EZ21" s="34" t="n"/>
      <c r="FA21" s="34" t="n"/>
      <c r="FB21" s="34" t="n"/>
      <c r="FC21" s="34" t="n"/>
      <c r="FD21" s="34" t="n"/>
      <c r="FE21" s="34" t="n"/>
      <c r="FF21" s="34" t="n"/>
      <c r="FG21" s="34" t="n"/>
      <c r="FH21" s="34" t="n"/>
      <c r="FI21" s="34" t="n"/>
      <c r="FJ21" s="34" t="n"/>
      <c r="FK21" s="34" t="n"/>
      <c r="FL21" s="34" t="n"/>
      <c r="FM21" s="34" t="n"/>
      <c r="FN21" s="34" t="n"/>
      <c r="FO21" s="34" t="n"/>
      <c r="FP21" s="34" t="n"/>
      <c r="FQ21" s="34" t="n"/>
      <c r="FR21" s="34" t="n"/>
      <c r="FS21" s="34" t="n"/>
      <c r="FT21" s="34" t="n"/>
      <c r="FU21" s="34" t="n"/>
      <c r="FV21" s="34" t="n"/>
      <c r="FW21" s="34" t="n"/>
      <c r="FX21" s="34" t="n"/>
      <c r="FY21" s="34" t="n"/>
      <c r="FZ21" s="34" t="n"/>
      <c r="GA21" s="34" t="n"/>
    </row>
    <row r="22">
      <c r="A22" s="25" t="inlineStr">
        <is>
          <t>Equity Contributions</t>
        </is>
      </c>
      <c r="C22" s="35">
        <f>SUM(D22:GA22)</f>
        <v/>
      </c>
      <c r="D22" s="37">
        <f>i_Financing!D9</f>
        <v/>
      </c>
      <c r="E22" s="37">
        <f>i_Financing!E9</f>
        <v/>
      </c>
      <c r="F22" s="37">
        <f>i_Financing!F9</f>
        <v/>
      </c>
      <c r="G22" s="37">
        <f>i_Financing!G9</f>
        <v/>
      </c>
      <c r="H22" s="37">
        <f>i_Financing!H9</f>
        <v/>
      </c>
      <c r="I22" s="37">
        <f>i_Financing!I9</f>
        <v/>
      </c>
      <c r="J22" s="37">
        <f>i_Financing!J9</f>
        <v/>
      </c>
      <c r="K22" s="37">
        <f>i_Financing!K9</f>
        <v/>
      </c>
      <c r="L22" s="37">
        <f>i_Financing!L9</f>
        <v/>
      </c>
      <c r="M22" s="37">
        <f>i_Financing!M9</f>
        <v/>
      </c>
      <c r="N22" s="37">
        <f>i_Financing!N9</f>
        <v/>
      </c>
      <c r="O22" s="37">
        <f>i_Financing!O9</f>
        <v/>
      </c>
      <c r="P22" s="37">
        <f>i_Financing!P9</f>
        <v/>
      </c>
      <c r="Q22" s="37">
        <f>i_Financing!Q9</f>
        <v/>
      </c>
      <c r="R22" s="37">
        <f>i_Financing!R9</f>
        <v/>
      </c>
      <c r="S22" s="37">
        <f>i_Financing!S9</f>
        <v/>
      </c>
      <c r="T22" s="37">
        <f>i_Financing!T9</f>
        <v/>
      </c>
      <c r="U22" s="37">
        <f>i_Financing!U9</f>
        <v/>
      </c>
      <c r="V22" s="37">
        <f>i_Financing!V9</f>
        <v/>
      </c>
      <c r="W22" s="37">
        <f>i_Financing!W9</f>
        <v/>
      </c>
      <c r="X22" s="37">
        <f>i_Financing!X9</f>
        <v/>
      </c>
      <c r="Y22" s="37">
        <f>i_Financing!Y9</f>
        <v/>
      </c>
      <c r="Z22" s="37">
        <f>i_Financing!Z9</f>
        <v/>
      </c>
      <c r="AA22" s="37">
        <f>i_Financing!AA9</f>
        <v/>
      </c>
      <c r="AB22" s="37">
        <f>i_Financing!AB9</f>
        <v/>
      </c>
      <c r="AC22" s="37">
        <f>i_Financing!AC9</f>
        <v/>
      </c>
      <c r="AD22" s="37">
        <f>i_Financing!AD9</f>
        <v/>
      </c>
      <c r="AE22" s="37">
        <f>i_Financing!AE9</f>
        <v/>
      </c>
      <c r="AF22" s="37">
        <f>i_Financing!AF9</f>
        <v/>
      </c>
      <c r="AG22" s="37">
        <f>i_Financing!AG9</f>
        <v/>
      </c>
      <c r="AH22" s="37">
        <f>i_Financing!AH9</f>
        <v/>
      </c>
      <c r="AI22" s="37">
        <f>i_Financing!AI9</f>
        <v/>
      </c>
      <c r="AJ22" s="37">
        <f>i_Financing!AJ9</f>
        <v/>
      </c>
      <c r="AK22" s="37">
        <f>i_Financing!AK9</f>
        <v/>
      </c>
      <c r="AL22" s="37">
        <f>i_Financing!AL9</f>
        <v/>
      </c>
      <c r="AM22" s="37">
        <f>i_Financing!AM9</f>
        <v/>
      </c>
      <c r="AN22" s="37">
        <f>i_Financing!AN9</f>
        <v/>
      </c>
      <c r="AO22" s="37">
        <f>i_Financing!AO9</f>
        <v/>
      </c>
      <c r="AP22" s="37">
        <f>i_Financing!AP9</f>
        <v/>
      </c>
      <c r="AQ22" s="37">
        <f>i_Financing!AQ9</f>
        <v/>
      </c>
      <c r="AR22" s="37">
        <f>i_Financing!AR9</f>
        <v/>
      </c>
      <c r="AS22" s="37">
        <f>i_Financing!AS9</f>
        <v/>
      </c>
      <c r="AT22" s="37">
        <f>i_Financing!AT9</f>
        <v/>
      </c>
      <c r="AU22" s="37">
        <f>i_Financing!AU9</f>
        <v/>
      </c>
      <c r="AV22" s="37">
        <f>i_Financing!AV9</f>
        <v/>
      </c>
      <c r="AW22" s="37">
        <f>i_Financing!AW9</f>
        <v/>
      </c>
      <c r="AX22" s="37">
        <f>i_Financing!AX9</f>
        <v/>
      </c>
      <c r="AY22" s="37">
        <f>i_Financing!AY9</f>
        <v/>
      </c>
      <c r="AZ22" s="37">
        <f>i_Financing!AZ9</f>
        <v/>
      </c>
      <c r="BA22" s="37">
        <f>i_Financing!BA9</f>
        <v/>
      </c>
      <c r="BB22" s="37">
        <f>i_Financing!BB9</f>
        <v/>
      </c>
      <c r="BC22" s="37">
        <f>i_Financing!BC9</f>
        <v/>
      </c>
      <c r="BD22" s="37">
        <f>i_Financing!BD9</f>
        <v/>
      </c>
      <c r="BE22" s="37">
        <f>i_Financing!BE9</f>
        <v/>
      </c>
      <c r="BF22" s="37">
        <f>i_Financing!BF9</f>
        <v/>
      </c>
      <c r="BG22" s="37">
        <f>i_Financing!BG9</f>
        <v/>
      </c>
      <c r="BH22" s="37">
        <f>i_Financing!BH9</f>
        <v/>
      </c>
      <c r="BI22" s="37">
        <f>i_Financing!BI9</f>
        <v/>
      </c>
      <c r="BJ22" s="37">
        <f>i_Financing!BJ9</f>
        <v/>
      </c>
      <c r="BK22" s="37">
        <f>i_Financing!BK9</f>
        <v/>
      </c>
      <c r="BL22" s="37">
        <f>i_Financing!BL9</f>
        <v/>
      </c>
      <c r="BM22" s="37">
        <f>i_Financing!BM9</f>
        <v/>
      </c>
      <c r="BN22" s="37">
        <f>i_Financing!BN9</f>
        <v/>
      </c>
      <c r="BO22" s="37">
        <f>i_Financing!BO9</f>
        <v/>
      </c>
      <c r="BP22" s="37">
        <f>i_Financing!BP9</f>
        <v/>
      </c>
      <c r="BQ22" s="37">
        <f>i_Financing!BQ9</f>
        <v/>
      </c>
      <c r="BR22" s="37">
        <f>i_Financing!BR9</f>
        <v/>
      </c>
      <c r="BS22" s="37">
        <f>i_Financing!BS9</f>
        <v/>
      </c>
      <c r="BT22" s="37">
        <f>i_Financing!BT9</f>
        <v/>
      </c>
      <c r="BU22" s="37">
        <f>i_Financing!BU9</f>
        <v/>
      </c>
      <c r="BV22" s="37">
        <f>i_Financing!BV9</f>
        <v/>
      </c>
      <c r="BW22" s="37">
        <f>i_Financing!BW9</f>
        <v/>
      </c>
      <c r="BX22" s="37">
        <f>i_Financing!BX9</f>
        <v/>
      </c>
      <c r="BY22" s="37">
        <f>i_Financing!BY9</f>
        <v/>
      </c>
      <c r="BZ22" s="37">
        <f>i_Financing!BZ9</f>
        <v/>
      </c>
      <c r="CA22" s="37">
        <f>i_Financing!CA9</f>
        <v/>
      </c>
      <c r="CB22" s="37">
        <f>i_Financing!CB9</f>
        <v/>
      </c>
      <c r="CC22" s="37">
        <f>i_Financing!CC9</f>
        <v/>
      </c>
      <c r="CD22" s="37">
        <f>i_Financing!CD9</f>
        <v/>
      </c>
      <c r="CE22" s="37">
        <f>i_Financing!CE9</f>
        <v/>
      </c>
      <c r="CF22" s="37">
        <f>i_Financing!CF9</f>
        <v/>
      </c>
      <c r="CG22" s="37">
        <f>i_Financing!CG9</f>
        <v/>
      </c>
      <c r="CH22" s="37">
        <f>i_Financing!CH9</f>
        <v/>
      </c>
      <c r="CI22" s="37">
        <f>i_Financing!CI9</f>
        <v/>
      </c>
      <c r="CJ22" s="37">
        <f>i_Financing!CJ9</f>
        <v/>
      </c>
      <c r="CK22" s="37">
        <f>i_Financing!CK9</f>
        <v/>
      </c>
      <c r="CL22" s="37">
        <f>i_Financing!CL9</f>
        <v/>
      </c>
      <c r="CM22" s="37">
        <f>i_Financing!CM9</f>
        <v/>
      </c>
      <c r="CN22" s="37">
        <f>i_Financing!CN9</f>
        <v/>
      </c>
      <c r="CO22" s="37">
        <f>i_Financing!CO9</f>
        <v/>
      </c>
      <c r="CP22" s="37">
        <f>i_Financing!CP9</f>
        <v/>
      </c>
      <c r="CQ22" s="37">
        <f>i_Financing!CQ9</f>
        <v/>
      </c>
      <c r="CR22" s="37">
        <f>i_Financing!CR9</f>
        <v/>
      </c>
      <c r="CS22" s="37">
        <f>i_Financing!CS9</f>
        <v/>
      </c>
      <c r="CT22" s="37">
        <f>i_Financing!CT9</f>
        <v/>
      </c>
      <c r="CU22" s="37">
        <f>i_Financing!CU9</f>
        <v/>
      </c>
      <c r="CV22" s="37">
        <f>i_Financing!CV9</f>
        <v/>
      </c>
      <c r="CW22" s="37">
        <f>i_Financing!CW9</f>
        <v/>
      </c>
      <c r="CX22" s="37">
        <f>i_Financing!CX9</f>
        <v/>
      </c>
      <c r="CY22" s="37">
        <f>i_Financing!CY9</f>
        <v/>
      </c>
      <c r="CZ22" s="37">
        <f>i_Financing!CZ9</f>
        <v/>
      </c>
      <c r="DA22" s="37">
        <f>i_Financing!DA9</f>
        <v/>
      </c>
      <c r="DB22" s="37">
        <f>i_Financing!DB9</f>
        <v/>
      </c>
      <c r="DC22" s="37">
        <f>i_Financing!DC9</f>
        <v/>
      </c>
      <c r="DD22" s="37">
        <f>i_Financing!DD9</f>
        <v/>
      </c>
      <c r="DE22" s="37">
        <f>i_Financing!DE9</f>
        <v/>
      </c>
      <c r="DF22" s="37">
        <f>i_Financing!DF9</f>
        <v/>
      </c>
      <c r="DG22" s="37">
        <f>i_Financing!DG9</f>
        <v/>
      </c>
      <c r="DH22" s="37">
        <f>i_Financing!DH9</f>
        <v/>
      </c>
      <c r="DI22" s="37">
        <f>i_Financing!DI9</f>
        <v/>
      </c>
      <c r="DJ22" s="37">
        <f>i_Financing!DJ9</f>
        <v/>
      </c>
      <c r="DK22" s="37">
        <f>i_Financing!DK9</f>
        <v/>
      </c>
      <c r="DL22" s="37">
        <f>i_Financing!DL9</f>
        <v/>
      </c>
      <c r="DM22" s="37">
        <f>i_Financing!DM9</f>
        <v/>
      </c>
      <c r="DN22" s="37">
        <f>i_Financing!DN9</f>
        <v/>
      </c>
      <c r="DO22" s="37">
        <f>i_Financing!DO9</f>
        <v/>
      </c>
      <c r="DP22" s="37">
        <f>i_Financing!DP9</f>
        <v/>
      </c>
      <c r="DQ22" s="37">
        <f>i_Financing!DQ9</f>
        <v/>
      </c>
      <c r="DR22" s="37">
        <f>i_Financing!DR9</f>
        <v/>
      </c>
      <c r="DS22" s="37">
        <f>i_Financing!DS9</f>
        <v/>
      </c>
      <c r="DT22" s="37">
        <f>i_Financing!DT9</f>
        <v/>
      </c>
      <c r="DU22" s="37">
        <f>i_Financing!DU9</f>
        <v/>
      </c>
      <c r="DV22" s="37">
        <f>i_Financing!DV9</f>
        <v/>
      </c>
      <c r="DW22" s="37">
        <f>i_Financing!DW9</f>
        <v/>
      </c>
      <c r="DX22" s="37">
        <f>i_Financing!DX9</f>
        <v/>
      </c>
      <c r="DY22" s="37">
        <f>i_Financing!DY9</f>
        <v/>
      </c>
      <c r="DZ22" s="37">
        <f>i_Financing!DZ9</f>
        <v/>
      </c>
      <c r="EA22" s="37">
        <f>i_Financing!EA9</f>
        <v/>
      </c>
      <c r="EB22" s="37">
        <f>i_Financing!EB9</f>
        <v/>
      </c>
      <c r="EC22" s="37">
        <f>i_Financing!EC9</f>
        <v/>
      </c>
      <c r="ED22" s="37">
        <f>i_Financing!ED9</f>
        <v/>
      </c>
      <c r="EE22" s="37">
        <f>i_Financing!EE9</f>
        <v/>
      </c>
      <c r="EF22" s="37">
        <f>i_Financing!EF9</f>
        <v/>
      </c>
      <c r="EG22" s="37">
        <f>i_Financing!EG9</f>
        <v/>
      </c>
      <c r="EH22" s="37">
        <f>i_Financing!EH9</f>
        <v/>
      </c>
      <c r="EI22" s="37">
        <f>i_Financing!EI9</f>
        <v/>
      </c>
      <c r="EJ22" s="37">
        <f>i_Financing!EJ9</f>
        <v/>
      </c>
      <c r="EK22" s="37">
        <f>i_Financing!EK9</f>
        <v/>
      </c>
      <c r="EL22" s="37">
        <f>i_Financing!EL9</f>
        <v/>
      </c>
      <c r="EM22" s="37">
        <f>i_Financing!EM9</f>
        <v/>
      </c>
      <c r="EN22" s="37">
        <f>i_Financing!EN9</f>
        <v/>
      </c>
      <c r="EO22" s="37">
        <f>i_Financing!EO9</f>
        <v/>
      </c>
      <c r="EP22" s="37">
        <f>i_Financing!EP9</f>
        <v/>
      </c>
      <c r="EQ22" s="37">
        <f>i_Financing!EQ9</f>
        <v/>
      </c>
      <c r="ER22" s="37">
        <f>i_Financing!ER9</f>
        <v/>
      </c>
      <c r="ES22" s="37">
        <f>i_Financing!ES9</f>
        <v/>
      </c>
      <c r="ET22" s="37">
        <f>i_Financing!ET9</f>
        <v/>
      </c>
      <c r="EU22" s="37">
        <f>i_Financing!EU9</f>
        <v/>
      </c>
      <c r="EV22" s="37">
        <f>i_Financing!EV9</f>
        <v/>
      </c>
      <c r="EW22" s="37">
        <f>i_Financing!EW9</f>
        <v/>
      </c>
      <c r="EX22" s="37">
        <f>i_Financing!EX9</f>
        <v/>
      </c>
      <c r="EY22" s="37">
        <f>i_Financing!EY9</f>
        <v/>
      </c>
      <c r="EZ22" s="37">
        <f>i_Financing!EZ9</f>
        <v/>
      </c>
      <c r="FA22" s="37">
        <f>i_Financing!FA9</f>
        <v/>
      </c>
      <c r="FB22" s="37">
        <f>i_Financing!FB9</f>
        <v/>
      </c>
      <c r="FC22" s="37">
        <f>i_Financing!FC9</f>
        <v/>
      </c>
      <c r="FD22" s="37">
        <f>i_Financing!FD9</f>
        <v/>
      </c>
      <c r="FE22" s="37">
        <f>i_Financing!FE9</f>
        <v/>
      </c>
      <c r="FF22" s="37">
        <f>i_Financing!FF9</f>
        <v/>
      </c>
      <c r="FG22" s="37">
        <f>i_Financing!FG9</f>
        <v/>
      </c>
      <c r="FH22" s="37">
        <f>i_Financing!FH9</f>
        <v/>
      </c>
      <c r="FI22" s="37">
        <f>i_Financing!FI9</f>
        <v/>
      </c>
      <c r="FJ22" s="37">
        <f>i_Financing!FJ9</f>
        <v/>
      </c>
      <c r="FK22" s="37">
        <f>i_Financing!FK9</f>
        <v/>
      </c>
      <c r="FL22" s="37">
        <f>i_Financing!FL9</f>
        <v/>
      </c>
      <c r="FM22" s="37">
        <f>i_Financing!FM9</f>
        <v/>
      </c>
      <c r="FN22" s="37">
        <f>i_Financing!FN9</f>
        <v/>
      </c>
      <c r="FO22" s="37">
        <f>i_Financing!FO9</f>
        <v/>
      </c>
      <c r="FP22" s="37">
        <f>i_Financing!FP9</f>
        <v/>
      </c>
      <c r="FQ22" s="37">
        <f>i_Financing!FQ9</f>
        <v/>
      </c>
      <c r="FR22" s="37">
        <f>i_Financing!FR9</f>
        <v/>
      </c>
      <c r="FS22" s="37">
        <f>i_Financing!FS9</f>
        <v/>
      </c>
      <c r="FT22" s="37">
        <f>i_Financing!FT9</f>
        <v/>
      </c>
      <c r="FU22" s="37">
        <f>i_Financing!FU9</f>
        <v/>
      </c>
      <c r="FV22" s="37">
        <f>i_Financing!FV9</f>
        <v/>
      </c>
      <c r="FW22" s="37">
        <f>i_Financing!FW9</f>
        <v/>
      </c>
      <c r="FX22" s="37">
        <f>i_Financing!FX9</f>
        <v/>
      </c>
      <c r="FY22" s="37">
        <f>i_Financing!FY9</f>
        <v/>
      </c>
      <c r="FZ22" s="37">
        <f>i_Financing!FZ9</f>
        <v/>
      </c>
      <c r="GA22" s="37">
        <f>i_Financing!GA9</f>
        <v/>
      </c>
    </row>
    <row r="23">
      <c r="A23" s="25" t="inlineStr">
        <is>
          <t>Stream Deposit Received</t>
        </is>
      </c>
      <c r="C23" s="35">
        <f>SUM(D23:GA23)</f>
        <v/>
      </c>
      <c r="D23" s="37">
        <f>i_Financing!D10</f>
        <v/>
      </c>
      <c r="E23" s="37">
        <f>i_Financing!E10</f>
        <v/>
      </c>
      <c r="F23" s="37">
        <f>i_Financing!F10</f>
        <v/>
      </c>
      <c r="G23" s="37">
        <f>i_Financing!G10</f>
        <v/>
      </c>
      <c r="H23" s="37">
        <f>i_Financing!H10</f>
        <v/>
      </c>
      <c r="I23" s="37">
        <f>i_Financing!I10</f>
        <v/>
      </c>
      <c r="J23" s="37">
        <f>i_Financing!J10</f>
        <v/>
      </c>
      <c r="K23" s="37">
        <f>i_Financing!K10</f>
        <v/>
      </c>
      <c r="L23" s="37">
        <f>i_Financing!L10</f>
        <v/>
      </c>
      <c r="M23" s="37">
        <f>i_Financing!M10</f>
        <v/>
      </c>
      <c r="N23" s="37">
        <f>i_Financing!N10</f>
        <v/>
      </c>
      <c r="O23" s="37">
        <f>i_Financing!O10</f>
        <v/>
      </c>
      <c r="P23" s="37">
        <f>i_Financing!P10</f>
        <v/>
      </c>
      <c r="Q23" s="37">
        <f>i_Financing!Q10</f>
        <v/>
      </c>
      <c r="R23" s="37">
        <f>i_Financing!R10</f>
        <v/>
      </c>
      <c r="S23" s="37">
        <f>i_Financing!S10</f>
        <v/>
      </c>
      <c r="T23" s="37">
        <f>i_Financing!T10</f>
        <v/>
      </c>
      <c r="U23" s="37">
        <f>i_Financing!U10</f>
        <v/>
      </c>
      <c r="V23" s="37">
        <f>i_Financing!V10</f>
        <v/>
      </c>
      <c r="W23" s="37">
        <f>i_Financing!W10</f>
        <v/>
      </c>
      <c r="X23" s="37">
        <f>i_Financing!X10</f>
        <v/>
      </c>
      <c r="Y23" s="37">
        <f>i_Financing!Y10</f>
        <v/>
      </c>
      <c r="Z23" s="37">
        <f>i_Financing!Z10</f>
        <v/>
      </c>
      <c r="AA23" s="37">
        <f>i_Financing!AA10</f>
        <v/>
      </c>
      <c r="AB23" s="37">
        <f>i_Financing!AB10</f>
        <v/>
      </c>
      <c r="AC23" s="37">
        <f>i_Financing!AC10</f>
        <v/>
      </c>
      <c r="AD23" s="37">
        <f>i_Financing!AD10</f>
        <v/>
      </c>
      <c r="AE23" s="37">
        <f>i_Financing!AE10</f>
        <v/>
      </c>
      <c r="AF23" s="37">
        <f>i_Financing!AF10</f>
        <v/>
      </c>
      <c r="AG23" s="37">
        <f>i_Financing!AG10</f>
        <v/>
      </c>
      <c r="AH23" s="37">
        <f>i_Financing!AH10</f>
        <v/>
      </c>
      <c r="AI23" s="37">
        <f>i_Financing!AI10</f>
        <v/>
      </c>
      <c r="AJ23" s="37">
        <f>i_Financing!AJ10</f>
        <v/>
      </c>
      <c r="AK23" s="37">
        <f>i_Financing!AK10</f>
        <v/>
      </c>
      <c r="AL23" s="37">
        <f>i_Financing!AL10</f>
        <v/>
      </c>
      <c r="AM23" s="37">
        <f>i_Financing!AM10</f>
        <v/>
      </c>
      <c r="AN23" s="37">
        <f>i_Financing!AN10</f>
        <v/>
      </c>
      <c r="AO23" s="37">
        <f>i_Financing!AO10</f>
        <v/>
      </c>
      <c r="AP23" s="37">
        <f>i_Financing!AP10</f>
        <v/>
      </c>
      <c r="AQ23" s="37">
        <f>i_Financing!AQ10</f>
        <v/>
      </c>
      <c r="AR23" s="37">
        <f>i_Financing!AR10</f>
        <v/>
      </c>
      <c r="AS23" s="37">
        <f>i_Financing!AS10</f>
        <v/>
      </c>
      <c r="AT23" s="37">
        <f>i_Financing!AT10</f>
        <v/>
      </c>
      <c r="AU23" s="37">
        <f>i_Financing!AU10</f>
        <v/>
      </c>
      <c r="AV23" s="37">
        <f>i_Financing!AV10</f>
        <v/>
      </c>
      <c r="AW23" s="37">
        <f>i_Financing!AW10</f>
        <v/>
      </c>
      <c r="AX23" s="37">
        <f>i_Financing!AX10</f>
        <v/>
      </c>
      <c r="AY23" s="37">
        <f>i_Financing!AY10</f>
        <v/>
      </c>
      <c r="AZ23" s="37">
        <f>i_Financing!AZ10</f>
        <v/>
      </c>
      <c r="BA23" s="37">
        <f>i_Financing!BA10</f>
        <v/>
      </c>
      <c r="BB23" s="37">
        <f>i_Financing!BB10</f>
        <v/>
      </c>
      <c r="BC23" s="37">
        <f>i_Financing!BC10</f>
        <v/>
      </c>
      <c r="BD23" s="37">
        <f>i_Financing!BD10</f>
        <v/>
      </c>
      <c r="BE23" s="37">
        <f>i_Financing!BE10</f>
        <v/>
      </c>
      <c r="BF23" s="37">
        <f>i_Financing!BF10</f>
        <v/>
      </c>
      <c r="BG23" s="37">
        <f>i_Financing!BG10</f>
        <v/>
      </c>
      <c r="BH23" s="37">
        <f>i_Financing!BH10</f>
        <v/>
      </c>
      <c r="BI23" s="37">
        <f>i_Financing!BI10</f>
        <v/>
      </c>
      <c r="BJ23" s="37">
        <f>i_Financing!BJ10</f>
        <v/>
      </c>
      <c r="BK23" s="37">
        <f>i_Financing!BK10</f>
        <v/>
      </c>
      <c r="BL23" s="37">
        <f>i_Financing!BL10</f>
        <v/>
      </c>
      <c r="BM23" s="37">
        <f>i_Financing!BM10</f>
        <v/>
      </c>
      <c r="BN23" s="37">
        <f>i_Financing!BN10</f>
        <v/>
      </c>
      <c r="BO23" s="37">
        <f>i_Financing!BO10</f>
        <v/>
      </c>
      <c r="BP23" s="37">
        <f>i_Financing!BP10</f>
        <v/>
      </c>
      <c r="BQ23" s="37">
        <f>i_Financing!BQ10</f>
        <v/>
      </c>
      <c r="BR23" s="37">
        <f>i_Financing!BR10</f>
        <v/>
      </c>
      <c r="BS23" s="37">
        <f>i_Financing!BS10</f>
        <v/>
      </c>
      <c r="BT23" s="37">
        <f>i_Financing!BT10</f>
        <v/>
      </c>
      <c r="BU23" s="37">
        <f>i_Financing!BU10</f>
        <v/>
      </c>
      <c r="BV23" s="37">
        <f>i_Financing!BV10</f>
        <v/>
      </c>
      <c r="BW23" s="37">
        <f>i_Financing!BW10</f>
        <v/>
      </c>
      <c r="BX23" s="37">
        <f>i_Financing!BX10</f>
        <v/>
      </c>
      <c r="BY23" s="37">
        <f>i_Financing!BY10</f>
        <v/>
      </c>
      <c r="BZ23" s="37">
        <f>i_Financing!BZ10</f>
        <v/>
      </c>
      <c r="CA23" s="37">
        <f>i_Financing!CA10</f>
        <v/>
      </c>
      <c r="CB23" s="37">
        <f>i_Financing!CB10</f>
        <v/>
      </c>
      <c r="CC23" s="37">
        <f>i_Financing!CC10</f>
        <v/>
      </c>
      <c r="CD23" s="37">
        <f>i_Financing!CD10</f>
        <v/>
      </c>
      <c r="CE23" s="37">
        <f>i_Financing!CE10</f>
        <v/>
      </c>
      <c r="CF23" s="37">
        <f>i_Financing!CF10</f>
        <v/>
      </c>
      <c r="CG23" s="37">
        <f>i_Financing!CG10</f>
        <v/>
      </c>
      <c r="CH23" s="37">
        <f>i_Financing!CH10</f>
        <v/>
      </c>
      <c r="CI23" s="37">
        <f>i_Financing!CI10</f>
        <v/>
      </c>
      <c r="CJ23" s="37">
        <f>i_Financing!CJ10</f>
        <v/>
      </c>
      <c r="CK23" s="37">
        <f>i_Financing!CK10</f>
        <v/>
      </c>
      <c r="CL23" s="37">
        <f>i_Financing!CL10</f>
        <v/>
      </c>
      <c r="CM23" s="37">
        <f>i_Financing!CM10</f>
        <v/>
      </c>
      <c r="CN23" s="37">
        <f>i_Financing!CN10</f>
        <v/>
      </c>
      <c r="CO23" s="37">
        <f>i_Financing!CO10</f>
        <v/>
      </c>
      <c r="CP23" s="37">
        <f>i_Financing!CP10</f>
        <v/>
      </c>
      <c r="CQ23" s="37">
        <f>i_Financing!CQ10</f>
        <v/>
      </c>
      <c r="CR23" s="37">
        <f>i_Financing!CR10</f>
        <v/>
      </c>
      <c r="CS23" s="37">
        <f>i_Financing!CS10</f>
        <v/>
      </c>
      <c r="CT23" s="37">
        <f>i_Financing!CT10</f>
        <v/>
      </c>
      <c r="CU23" s="37">
        <f>i_Financing!CU10</f>
        <v/>
      </c>
      <c r="CV23" s="37">
        <f>i_Financing!CV10</f>
        <v/>
      </c>
      <c r="CW23" s="37">
        <f>i_Financing!CW10</f>
        <v/>
      </c>
      <c r="CX23" s="37">
        <f>i_Financing!CX10</f>
        <v/>
      </c>
      <c r="CY23" s="37">
        <f>i_Financing!CY10</f>
        <v/>
      </c>
      <c r="CZ23" s="37">
        <f>i_Financing!CZ10</f>
        <v/>
      </c>
      <c r="DA23" s="37">
        <f>i_Financing!DA10</f>
        <v/>
      </c>
      <c r="DB23" s="37">
        <f>i_Financing!DB10</f>
        <v/>
      </c>
      <c r="DC23" s="37">
        <f>i_Financing!DC10</f>
        <v/>
      </c>
      <c r="DD23" s="37">
        <f>i_Financing!DD10</f>
        <v/>
      </c>
      <c r="DE23" s="37">
        <f>i_Financing!DE10</f>
        <v/>
      </c>
      <c r="DF23" s="37">
        <f>i_Financing!DF10</f>
        <v/>
      </c>
      <c r="DG23" s="37">
        <f>i_Financing!DG10</f>
        <v/>
      </c>
      <c r="DH23" s="37">
        <f>i_Financing!DH10</f>
        <v/>
      </c>
      <c r="DI23" s="37">
        <f>i_Financing!DI10</f>
        <v/>
      </c>
      <c r="DJ23" s="37">
        <f>i_Financing!DJ10</f>
        <v/>
      </c>
      <c r="DK23" s="37">
        <f>i_Financing!DK10</f>
        <v/>
      </c>
      <c r="DL23" s="37">
        <f>i_Financing!DL10</f>
        <v/>
      </c>
      <c r="DM23" s="37">
        <f>i_Financing!DM10</f>
        <v/>
      </c>
      <c r="DN23" s="37">
        <f>i_Financing!DN10</f>
        <v/>
      </c>
      <c r="DO23" s="37">
        <f>i_Financing!DO10</f>
        <v/>
      </c>
      <c r="DP23" s="37">
        <f>i_Financing!DP10</f>
        <v/>
      </c>
      <c r="DQ23" s="37">
        <f>i_Financing!DQ10</f>
        <v/>
      </c>
      <c r="DR23" s="37">
        <f>i_Financing!DR10</f>
        <v/>
      </c>
      <c r="DS23" s="37">
        <f>i_Financing!DS10</f>
        <v/>
      </c>
      <c r="DT23" s="37">
        <f>i_Financing!DT10</f>
        <v/>
      </c>
      <c r="DU23" s="37">
        <f>i_Financing!DU10</f>
        <v/>
      </c>
      <c r="DV23" s="37">
        <f>i_Financing!DV10</f>
        <v/>
      </c>
      <c r="DW23" s="37">
        <f>i_Financing!DW10</f>
        <v/>
      </c>
      <c r="DX23" s="37">
        <f>i_Financing!DX10</f>
        <v/>
      </c>
      <c r="DY23" s="37">
        <f>i_Financing!DY10</f>
        <v/>
      </c>
      <c r="DZ23" s="37">
        <f>i_Financing!DZ10</f>
        <v/>
      </c>
      <c r="EA23" s="37">
        <f>i_Financing!EA10</f>
        <v/>
      </c>
      <c r="EB23" s="37">
        <f>i_Financing!EB10</f>
        <v/>
      </c>
      <c r="EC23" s="37">
        <f>i_Financing!EC10</f>
        <v/>
      </c>
      <c r="ED23" s="37">
        <f>i_Financing!ED10</f>
        <v/>
      </c>
      <c r="EE23" s="37">
        <f>i_Financing!EE10</f>
        <v/>
      </c>
      <c r="EF23" s="37">
        <f>i_Financing!EF10</f>
        <v/>
      </c>
      <c r="EG23" s="37">
        <f>i_Financing!EG10</f>
        <v/>
      </c>
      <c r="EH23" s="37">
        <f>i_Financing!EH10</f>
        <v/>
      </c>
      <c r="EI23" s="37">
        <f>i_Financing!EI10</f>
        <v/>
      </c>
      <c r="EJ23" s="37">
        <f>i_Financing!EJ10</f>
        <v/>
      </c>
      <c r="EK23" s="37">
        <f>i_Financing!EK10</f>
        <v/>
      </c>
      <c r="EL23" s="37">
        <f>i_Financing!EL10</f>
        <v/>
      </c>
      <c r="EM23" s="37">
        <f>i_Financing!EM10</f>
        <v/>
      </c>
      <c r="EN23" s="37">
        <f>i_Financing!EN10</f>
        <v/>
      </c>
      <c r="EO23" s="37">
        <f>i_Financing!EO10</f>
        <v/>
      </c>
      <c r="EP23" s="37">
        <f>i_Financing!EP10</f>
        <v/>
      </c>
      <c r="EQ23" s="37">
        <f>i_Financing!EQ10</f>
        <v/>
      </c>
      <c r="ER23" s="37">
        <f>i_Financing!ER10</f>
        <v/>
      </c>
      <c r="ES23" s="37">
        <f>i_Financing!ES10</f>
        <v/>
      </c>
      <c r="ET23" s="37">
        <f>i_Financing!ET10</f>
        <v/>
      </c>
      <c r="EU23" s="37">
        <f>i_Financing!EU10</f>
        <v/>
      </c>
      <c r="EV23" s="37">
        <f>i_Financing!EV10</f>
        <v/>
      </c>
      <c r="EW23" s="37">
        <f>i_Financing!EW10</f>
        <v/>
      </c>
      <c r="EX23" s="37">
        <f>i_Financing!EX10</f>
        <v/>
      </c>
      <c r="EY23" s="37">
        <f>i_Financing!EY10</f>
        <v/>
      </c>
      <c r="EZ23" s="37">
        <f>i_Financing!EZ10</f>
        <v/>
      </c>
      <c r="FA23" s="37">
        <f>i_Financing!FA10</f>
        <v/>
      </c>
      <c r="FB23" s="37">
        <f>i_Financing!FB10</f>
        <v/>
      </c>
      <c r="FC23" s="37">
        <f>i_Financing!FC10</f>
        <v/>
      </c>
      <c r="FD23" s="37">
        <f>i_Financing!FD10</f>
        <v/>
      </c>
      <c r="FE23" s="37">
        <f>i_Financing!FE10</f>
        <v/>
      </c>
      <c r="FF23" s="37">
        <f>i_Financing!FF10</f>
        <v/>
      </c>
      <c r="FG23" s="37">
        <f>i_Financing!FG10</f>
        <v/>
      </c>
      <c r="FH23" s="37">
        <f>i_Financing!FH10</f>
        <v/>
      </c>
      <c r="FI23" s="37">
        <f>i_Financing!FI10</f>
        <v/>
      </c>
      <c r="FJ23" s="37">
        <f>i_Financing!FJ10</f>
        <v/>
      </c>
      <c r="FK23" s="37">
        <f>i_Financing!FK10</f>
        <v/>
      </c>
      <c r="FL23" s="37">
        <f>i_Financing!FL10</f>
        <v/>
      </c>
      <c r="FM23" s="37">
        <f>i_Financing!FM10</f>
        <v/>
      </c>
      <c r="FN23" s="37">
        <f>i_Financing!FN10</f>
        <v/>
      </c>
      <c r="FO23" s="37">
        <f>i_Financing!FO10</f>
        <v/>
      </c>
      <c r="FP23" s="37">
        <f>i_Financing!FP10</f>
        <v/>
      </c>
      <c r="FQ23" s="37">
        <f>i_Financing!FQ10</f>
        <v/>
      </c>
      <c r="FR23" s="37">
        <f>i_Financing!FR10</f>
        <v/>
      </c>
      <c r="FS23" s="37">
        <f>i_Financing!FS10</f>
        <v/>
      </c>
      <c r="FT23" s="37">
        <f>i_Financing!FT10</f>
        <v/>
      </c>
      <c r="FU23" s="37">
        <f>i_Financing!FU10</f>
        <v/>
      </c>
      <c r="FV23" s="37">
        <f>i_Financing!FV10</f>
        <v/>
      </c>
      <c r="FW23" s="37">
        <f>i_Financing!FW10</f>
        <v/>
      </c>
      <c r="FX23" s="37">
        <f>i_Financing!FX10</f>
        <v/>
      </c>
      <c r="FY23" s="37">
        <f>i_Financing!FY10</f>
        <v/>
      </c>
      <c r="FZ23" s="37">
        <f>i_Financing!FZ10</f>
        <v/>
      </c>
      <c r="GA23" s="37">
        <f>i_Financing!GA10</f>
        <v/>
      </c>
    </row>
    <row r="24">
      <c r="A24" s="25" t="inlineStr">
        <is>
          <t>Debt Drawdowns</t>
        </is>
      </c>
      <c r="C24" s="35">
        <f>SUM(D24:GA24)</f>
        <v/>
      </c>
      <c r="D24" s="37">
        <f>i_Financing!D34</f>
        <v/>
      </c>
      <c r="E24" s="37">
        <f>i_Financing!E34</f>
        <v/>
      </c>
      <c r="F24" s="37">
        <f>i_Financing!F34</f>
        <v/>
      </c>
      <c r="G24" s="37">
        <f>i_Financing!G34</f>
        <v/>
      </c>
      <c r="H24" s="37">
        <f>i_Financing!H34</f>
        <v/>
      </c>
      <c r="I24" s="37">
        <f>i_Financing!I34</f>
        <v/>
      </c>
      <c r="J24" s="37">
        <f>i_Financing!J34</f>
        <v/>
      </c>
      <c r="K24" s="37">
        <f>i_Financing!K34</f>
        <v/>
      </c>
      <c r="L24" s="37">
        <f>i_Financing!L34</f>
        <v/>
      </c>
      <c r="M24" s="37">
        <f>i_Financing!M34</f>
        <v/>
      </c>
      <c r="N24" s="37">
        <f>i_Financing!N34</f>
        <v/>
      </c>
      <c r="O24" s="37">
        <f>i_Financing!O34</f>
        <v/>
      </c>
      <c r="P24" s="37">
        <f>i_Financing!P34</f>
        <v/>
      </c>
      <c r="Q24" s="37">
        <f>i_Financing!Q34</f>
        <v/>
      </c>
      <c r="R24" s="37">
        <f>i_Financing!R34</f>
        <v/>
      </c>
      <c r="S24" s="37">
        <f>i_Financing!S34</f>
        <v/>
      </c>
      <c r="T24" s="37">
        <f>i_Financing!T34</f>
        <v/>
      </c>
      <c r="U24" s="37">
        <f>i_Financing!U34</f>
        <v/>
      </c>
      <c r="V24" s="37">
        <f>i_Financing!V34</f>
        <v/>
      </c>
      <c r="W24" s="37">
        <f>i_Financing!W34</f>
        <v/>
      </c>
      <c r="X24" s="37">
        <f>i_Financing!X34</f>
        <v/>
      </c>
      <c r="Y24" s="37">
        <f>i_Financing!Y34</f>
        <v/>
      </c>
      <c r="Z24" s="37">
        <f>i_Financing!Z34</f>
        <v/>
      </c>
      <c r="AA24" s="37">
        <f>i_Financing!AA34</f>
        <v/>
      </c>
      <c r="AB24" s="37">
        <f>i_Financing!AB34</f>
        <v/>
      </c>
      <c r="AC24" s="37">
        <f>i_Financing!AC34</f>
        <v/>
      </c>
      <c r="AD24" s="37">
        <f>i_Financing!AD34</f>
        <v/>
      </c>
      <c r="AE24" s="37">
        <f>i_Financing!AE34</f>
        <v/>
      </c>
      <c r="AF24" s="37">
        <f>i_Financing!AF34</f>
        <v/>
      </c>
      <c r="AG24" s="37">
        <f>i_Financing!AG34</f>
        <v/>
      </c>
      <c r="AH24" s="37">
        <f>i_Financing!AH34</f>
        <v/>
      </c>
      <c r="AI24" s="37">
        <f>i_Financing!AI34</f>
        <v/>
      </c>
      <c r="AJ24" s="37">
        <f>i_Financing!AJ34</f>
        <v/>
      </c>
      <c r="AK24" s="37">
        <f>i_Financing!AK34</f>
        <v/>
      </c>
      <c r="AL24" s="37">
        <f>i_Financing!AL34</f>
        <v/>
      </c>
      <c r="AM24" s="37">
        <f>i_Financing!AM34</f>
        <v/>
      </c>
      <c r="AN24" s="37">
        <f>i_Financing!AN34</f>
        <v/>
      </c>
      <c r="AO24" s="37">
        <f>i_Financing!AO34</f>
        <v/>
      </c>
      <c r="AP24" s="37">
        <f>i_Financing!AP34</f>
        <v/>
      </c>
      <c r="AQ24" s="37">
        <f>i_Financing!AQ34</f>
        <v/>
      </c>
      <c r="AR24" s="37">
        <f>i_Financing!AR34</f>
        <v/>
      </c>
      <c r="AS24" s="37">
        <f>i_Financing!AS34</f>
        <v/>
      </c>
      <c r="AT24" s="37">
        <f>i_Financing!AT34</f>
        <v/>
      </c>
      <c r="AU24" s="37">
        <f>i_Financing!AU34</f>
        <v/>
      </c>
      <c r="AV24" s="37">
        <f>i_Financing!AV34</f>
        <v/>
      </c>
      <c r="AW24" s="37">
        <f>i_Financing!AW34</f>
        <v/>
      </c>
      <c r="AX24" s="37">
        <f>i_Financing!AX34</f>
        <v/>
      </c>
      <c r="AY24" s="37">
        <f>i_Financing!AY34</f>
        <v/>
      </c>
      <c r="AZ24" s="37">
        <f>i_Financing!AZ34</f>
        <v/>
      </c>
      <c r="BA24" s="37">
        <f>i_Financing!BA34</f>
        <v/>
      </c>
      <c r="BB24" s="37">
        <f>i_Financing!BB34</f>
        <v/>
      </c>
      <c r="BC24" s="37">
        <f>i_Financing!BC34</f>
        <v/>
      </c>
      <c r="BD24" s="37">
        <f>i_Financing!BD34</f>
        <v/>
      </c>
      <c r="BE24" s="37">
        <f>i_Financing!BE34</f>
        <v/>
      </c>
      <c r="BF24" s="37">
        <f>i_Financing!BF34</f>
        <v/>
      </c>
      <c r="BG24" s="37">
        <f>i_Financing!BG34</f>
        <v/>
      </c>
      <c r="BH24" s="37">
        <f>i_Financing!BH34</f>
        <v/>
      </c>
      <c r="BI24" s="37">
        <f>i_Financing!BI34</f>
        <v/>
      </c>
      <c r="BJ24" s="37">
        <f>i_Financing!BJ34</f>
        <v/>
      </c>
      <c r="BK24" s="37">
        <f>i_Financing!BK34</f>
        <v/>
      </c>
      <c r="BL24" s="37">
        <f>i_Financing!BL34</f>
        <v/>
      </c>
      <c r="BM24" s="37">
        <f>i_Financing!BM34</f>
        <v/>
      </c>
      <c r="BN24" s="37">
        <f>i_Financing!BN34</f>
        <v/>
      </c>
      <c r="BO24" s="37">
        <f>i_Financing!BO34</f>
        <v/>
      </c>
      <c r="BP24" s="37">
        <f>i_Financing!BP34</f>
        <v/>
      </c>
      <c r="BQ24" s="37">
        <f>i_Financing!BQ34</f>
        <v/>
      </c>
      <c r="BR24" s="37">
        <f>i_Financing!BR34</f>
        <v/>
      </c>
      <c r="BS24" s="37">
        <f>i_Financing!BS34</f>
        <v/>
      </c>
      <c r="BT24" s="37">
        <f>i_Financing!BT34</f>
        <v/>
      </c>
      <c r="BU24" s="37">
        <f>i_Financing!BU34</f>
        <v/>
      </c>
      <c r="BV24" s="37">
        <f>i_Financing!BV34</f>
        <v/>
      </c>
      <c r="BW24" s="37">
        <f>i_Financing!BW34</f>
        <v/>
      </c>
      <c r="BX24" s="37">
        <f>i_Financing!BX34</f>
        <v/>
      </c>
      <c r="BY24" s="37">
        <f>i_Financing!BY34</f>
        <v/>
      </c>
      <c r="BZ24" s="37">
        <f>i_Financing!BZ34</f>
        <v/>
      </c>
      <c r="CA24" s="37">
        <f>i_Financing!CA34</f>
        <v/>
      </c>
      <c r="CB24" s="37">
        <f>i_Financing!CB34</f>
        <v/>
      </c>
      <c r="CC24" s="37">
        <f>i_Financing!CC34</f>
        <v/>
      </c>
      <c r="CD24" s="37">
        <f>i_Financing!CD34</f>
        <v/>
      </c>
      <c r="CE24" s="37">
        <f>i_Financing!CE34</f>
        <v/>
      </c>
      <c r="CF24" s="37">
        <f>i_Financing!CF34</f>
        <v/>
      </c>
      <c r="CG24" s="37">
        <f>i_Financing!CG34</f>
        <v/>
      </c>
      <c r="CH24" s="37">
        <f>i_Financing!CH34</f>
        <v/>
      </c>
      <c r="CI24" s="37">
        <f>i_Financing!CI34</f>
        <v/>
      </c>
      <c r="CJ24" s="37">
        <f>i_Financing!CJ34</f>
        <v/>
      </c>
      <c r="CK24" s="37">
        <f>i_Financing!CK34</f>
        <v/>
      </c>
      <c r="CL24" s="37">
        <f>i_Financing!CL34</f>
        <v/>
      </c>
      <c r="CM24" s="37">
        <f>i_Financing!CM34</f>
        <v/>
      </c>
      <c r="CN24" s="37">
        <f>i_Financing!CN34</f>
        <v/>
      </c>
      <c r="CO24" s="37">
        <f>i_Financing!CO34</f>
        <v/>
      </c>
      <c r="CP24" s="37">
        <f>i_Financing!CP34</f>
        <v/>
      </c>
      <c r="CQ24" s="37">
        <f>i_Financing!CQ34</f>
        <v/>
      </c>
      <c r="CR24" s="37">
        <f>i_Financing!CR34</f>
        <v/>
      </c>
      <c r="CS24" s="37">
        <f>i_Financing!CS34</f>
        <v/>
      </c>
      <c r="CT24" s="37">
        <f>i_Financing!CT34</f>
        <v/>
      </c>
      <c r="CU24" s="37">
        <f>i_Financing!CU34</f>
        <v/>
      </c>
      <c r="CV24" s="37">
        <f>i_Financing!CV34</f>
        <v/>
      </c>
      <c r="CW24" s="37">
        <f>i_Financing!CW34</f>
        <v/>
      </c>
      <c r="CX24" s="37">
        <f>i_Financing!CX34</f>
        <v/>
      </c>
      <c r="CY24" s="37">
        <f>i_Financing!CY34</f>
        <v/>
      </c>
      <c r="CZ24" s="37">
        <f>i_Financing!CZ34</f>
        <v/>
      </c>
      <c r="DA24" s="37">
        <f>i_Financing!DA34</f>
        <v/>
      </c>
      <c r="DB24" s="37">
        <f>i_Financing!DB34</f>
        <v/>
      </c>
      <c r="DC24" s="37">
        <f>i_Financing!DC34</f>
        <v/>
      </c>
      <c r="DD24" s="37">
        <f>i_Financing!DD34</f>
        <v/>
      </c>
      <c r="DE24" s="37">
        <f>i_Financing!DE34</f>
        <v/>
      </c>
      <c r="DF24" s="37">
        <f>i_Financing!DF34</f>
        <v/>
      </c>
      <c r="DG24" s="37">
        <f>i_Financing!DG34</f>
        <v/>
      </c>
      <c r="DH24" s="37">
        <f>i_Financing!DH34</f>
        <v/>
      </c>
      <c r="DI24" s="37">
        <f>i_Financing!DI34</f>
        <v/>
      </c>
      <c r="DJ24" s="37">
        <f>i_Financing!DJ34</f>
        <v/>
      </c>
      <c r="DK24" s="37">
        <f>i_Financing!DK34</f>
        <v/>
      </c>
      <c r="DL24" s="37">
        <f>i_Financing!DL34</f>
        <v/>
      </c>
      <c r="DM24" s="37">
        <f>i_Financing!DM34</f>
        <v/>
      </c>
      <c r="DN24" s="37">
        <f>i_Financing!DN34</f>
        <v/>
      </c>
      <c r="DO24" s="37">
        <f>i_Financing!DO34</f>
        <v/>
      </c>
      <c r="DP24" s="37">
        <f>i_Financing!DP34</f>
        <v/>
      </c>
      <c r="DQ24" s="37">
        <f>i_Financing!DQ34</f>
        <v/>
      </c>
      <c r="DR24" s="37">
        <f>i_Financing!DR34</f>
        <v/>
      </c>
      <c r="DS24" s="37">
        <f>i_Financing!DS34</f>
        <v/>
      </c>
      <c r="DT24" s="37">
        <f>i_Financing!DT34</f>
        <v/>
      </c>
      <c r="DU24" s="37">
        <f>i_Financing!DU34</f>
        <v/>
      </c>
      <c r="DV24" s="37">
        <f>i_Financing!DV34</f>
        <v/>
      </c>
      <c r="DW24" s="37">
        <f>i_Financing!DW34</f>
        <v/>
      </c>
      <c r="DX24" s="37">
        <f>i_Financing!DX34</f>
        <v/>
      </c>
      <c r="DY24" s="37">
        <f>i_Financing!DY34</f>
        <v/>
      </c>
      <c r="DZ24" s="37">
        <f>i_Financing!DZ34</f>
        <v/>
      </c>
      <c r="EA24" s="37">
        <f>i_Financing!EA34</f>
        <v/>
      </c>
      <c r="EB24" s="37">
        <f>i_Financing!EB34</f>
        <v/>
      </c>
      <c r="EC24" s="37">
        <f>i_Financing!EC34</f>
        <v/>
      </c>
      <c r="ED24" s="37">
        <f>i_Financing!ED34</f>
        <v/>
      </c>
      <c r="EE24" s="37">
        <f>i_Financing!EE34</f>
        <v/>
      </c>
      <c r="EF24" s="37">
        <f>i_Financing!EF34</f>
        <v/>
      </c>
      <c r="EG24" s="37">
        <f>i_Financing!EG34</f>
        <v/>
      </c>
      <c r="EH24" s="37">
        <f>i_Financing!EH34</f>
        <v/>
      </c>
      <c r="EI24" s="37">
        <f>i_Financing!EI34</f>
        <v/>
      </c>
      <c r="EJ24" s="37">
        <f>i_Financing!EJ34</f>
        <v/>
      </c>
      <c r="EK24" s="37">
        <f>i_Financing!EK34</f>
        <v/>
      </c>
      <c r="EL24" s="37">
        <f>i_Financing!EL34</f>
        <v/>
      </c>
      <c r="EM24" s="37">
        <f>i_Financing!EM34</f>
        <v/>
      </c>
      <c r="EN24" s="37">
        <f>i_Financing!EN34</f>
        <v/>
      </c>
      <c r="EO24" s="37">
        <f>i_Financing!EO34</f>
        <v/>
      </c>
      <c r="EP24" s="37">
        <f>i_Financing!EP34</f>
        <v/>
      </c>
      <c r="EQ24" s="37">
        <f>i_Financing!EQ34</f>
        <v/>
      </c>
      <c r="ER24" s="37">
        <f>i_Financing!ER34</f>
        <v/>
      </c>
      <c r="ES24" s="37">
        <f>i_Financing!ES34</f>
        <v/>
      </c>
      <c r="ET24" s="37">
        <f>i_Financing!ET34</f>
        <v/>
      </c>
      <c r="EU24" s="37">
        <f>i_Financing!EU34</f>
        <v/>
      </c>
      <c r="EV24" s="37">
        <f>i_Financing!EV34</f>
        <v/>
      </c>
      <c r="EW24" s="37">
        <f>i_Financing!EW34</f>
        <v/>
      </c>
      <c r="EX24" s="37">
        <f>i_Financing!EX34</f>
        <v/>
      </c>
      <c r="EY24" s="37">
        <f>i_Financing!EY34</f>
        <v/>
      </c>
      <c r="EZ24" s="37">
        <f>i_Financing!EZ34</f>
        <v/>
      </c>
      <c r="FA24" s="37">
        <f>i_Financing!FA34</f>
        <v/>
      </c>
      <c r="FB24" s="37">
        <f>i_Financing!FB34</f>
        <v/>
      </c>
      <c r="FC24" s="37">
        <f>i_Financing!FC34</f>
        <v/>
      </c>
      <c r="FD24" s="37">
        <f>i_Financing!FD34</f>
        <v/>
      </c>
      <c r="FE24" s="37">
        <f>i_Financing!FE34</f>
        <v/>
      </c>
      <c r="FF24" s="37">
        <f>i_Financing!FF34</f>
        <v/>
      </c>
      <c r="FG24" s="37">
        <f>i_Financing!FG34</f>
        <v/>
      </c>
      <c r="FH24" s="37">
        <f>i_Financing!FH34</f>
        <v/>
      </c>
      <c r="FI24" s="37">
        <f>i_Financing!FI34</f>
        <v/>
      </c>
      <c r="FJ24" s="37">
        <f>i_Financing!FJ34</f>
        <v/>
      </c>
      <c r="FK24" s="37">
        <f>i_Financing!FK34</f>
        <v/>
      </c>
      <c r="FL24" s="37">
        <f>i_Financing!FL34</f>
        <v/>
      </c>
      <c r="FM24" s="37">
        <f>i_Financing!FM34</f>
        <v/>
      </c>
      <c r="FN24" s="37">
        <f>i_Financing!FN34</f>
        <v/>
      </c>
      <c r="FO24" s="37">
        <f>i_Financing!FO34</f>
        <v/>
      </c>
      <c r="FP24" s="37">
        <f>i_Financing!FP34</f>
        <v/>
      </c>
      <c r="FQ24" s="37">
        <f>i_Financing!FQ34</f>
        <v/>
      </c>
      <c r="FR24" s="37">
        <f>i_Financing!FR34</f>
        <v/>
      </c>
      <c r="FS24" s="37">
        <f>i_Financing!FS34</f>
        <v/>
      </c>
      <c r="FT24" s="37">
        <f>i_Financing!FT34</f>
        <v/>
      </c>
      <c r="FU24" s="37">
        <f>i_Financing!FU34</f>
        <v/>
      </c>
      <c r="FV24" s="37">
        <f>i_Financing!FV34</f>
        <v/>
      </c>
      <c r="FW24" s="37">
        <f>i_Financing!FW34</f>
        <v/>
      </c>
      <c r="FX24" s="37">
        <f>i_Financing!FX34</f>
        <v/>
      </c>
      <c r="FY24" s="37">
        <f>i_Financing!FY34</f>
        <v/>
      </c>
      <c r="FZ24" s="37">
        <f>i_Financing!FZ34</f>
        <v/>
      </c>
      <c r="GA24" s="37">
        <f>i_Financing!GA34</f>
        <v/>
      </c>
    </row>
    <row r="25">
      <c r="A25" s="25" t="inlineStr">
        <is>
          <t>Debt Repayments</t>
        </is>
      </c>
      <c r="C25" s="35">
        <f>SUM(D25:GA25)</f>
        <v/>
      </c>
      <c r="D25" s="37">
        <f>-i_Financing!D35</f>
        <v/>
      </c>
      <c r="E25" s="37">
        <f>-i_Financing!E35</f>
        <v/>
      </c>
      <c r="F25" s="37">
        <f>-i_Financing!F35</f>
        <v/>
      </c>
      <c r="G25" s="37">
        <f>-i_Financing!G35</f>
        <v/>
      </c>
      <c r="H25" s="37">
        <f>-i_Financing!H35</f>
        <v/>
      </c>
      <c r="I25" s="37">
        <f>-i_Financing!I35</f>
        <v/>
      </c>
      <c r="J25" s="37">
        <f>-i_Financing!J35</f>
        <v/>
      </c>
      <c r="K25" s="37">
        <f>-i_Financing!K35</f>
        <v/>
      </c>
      <c r="L25" s="37">
        <f>-i_Financing!L35</f>
        <v/>
      </c>
      <c r="M25" s="37">
        <f>-i_Financing!M35</f>
        <v/>
      </c>
      <c r="N25" s="37">
        <f>-i_Financing!N35</f>
        <v/>
      </c>
      <c r="O25" s="37">
        <f>-i_Financing!O35</f>
        <v/>
      </c>
      <c r="P25" s="37">
        <f>-i_Financing!P35</f>
        <v/>
      </c>
      <c r="Q25" s="37">
        <f>-i_Financing!Q35</f>
        <v/>
      </c>
      <c r="R25" s="37">
        <f>-i_Financing!R35</f>
        <v/>
      </c>
      <c r="S25" s="37">
        <f>-i_Financing!S35</f>
        <v/>
      </c>
      <c r="T25" s="37">
        <f>-i_Financing!T35</f>
        <v/>
      </c>
      <c r="U25" s="37">
        <f>-i_Financing!U35</f>
        <v/>
      </c>
      <c r="V25" s="37">
        <f>-i_Financing!V35</f>
        <v/>
      </c>
      <c r="W25" s="37">
        <f>-i_Financing!W35</f>
        <v/>
      </c>
      <c r="X25" s="37">
        <f>-i_Financing!X35</f>
        <v/>
      </c>
      <c r="Y25" s="37">
        <f>-i_Financing!Y35</f>
        <v/>
      </c>
      <c r="Z25" s="37">
        <f>-i_Financing!Z35</f>
        <v/>
      </c>
      <c r="AA25" s="37">
        <f>-i_Financing!AA35</f>
        <v/>
      </c>
      <c r="AB25" s="37">
        <f>-i_Financing!AB35</f>
        <v/>
      </c>
      <c r="AC25" s="37">
        <f>-i_Financing!AC35</f>
        <v/>
      </c>
      <c r="AD25" s="37">
        <f>-i_Financing!AD35</f>
        <v/>
      </c>
      <c r="AE25" s="37">
        <f>-i_Financing!AE35</f>
        <v/>
      </c>
      <c r="AF25" s="37">
        <f>-i_Financing!AF35</f>
        <v/>
      </c>
      <c r="AG25" s="37">
        <f>-i_Financing!AG35</f>
        <v/>
      </c>
      <c r="AH25" s="37">
        <f>-i_Financing!AH35</f>
        <v/>
      </c>
      <c r="AI25" s="37">
        <f>-i_Financing!AI35</f>
        <v/>
      </c>
      <c r="AJ25" s="37">
        <f>-i_Financing!AJ35</f>
        <v/>
      </c>
      <c r="AK25" s="37">
        <f>-i_Financing!AK35</f>
        <v/>
      </c>
      <c r="AL25" s="37">
        <f>-i_Financing!AL35</f>
        <v/>
      </c>
      <c r="AM25" s="37">
        <f>-i_Financing!AM35</f>
        <v/>
      </c>
      <c r="AN25" s="37">
        <f>-i_Financing!AN35</f>
        <v/>
      </c>
      <c r="AO25" s="37">
        <f>-i_Financing!AO35</f>
        <v/>
      </c>
      <c r="AP25" s="37">
        <f>-i_Financing!AP35</f>
        <v/>
      </c>
      <c r="AQ25" s="37">
        <f>-i_Financing!AQ35</f>
        <v/>
      </c>
      <c r="AR25" s="37">
        <f>-i_Financing!AR35</f>
        <v/>
      </c>
      <c r="AS25" s="37">
        <f>-i_Financing!AS35</f>
        <v/>
      </c>
      <c r="AT25" s="37">
        <f>-i_Financing!AT35</f>
        <v/>
      </c>
      <c r="AU25" s="37">
        <f>-i_Financing!AU35</f>
        <v/>
      </c>
      <c r="AV25" s="37">
        <f>-i_Financing!AV35</f>
        <v/>
      </c>
      <c r="AW25" s="37">
        <f>-i_Financing!AW35</f>
        <v/>
      </c>
      <c r="AX25" s="37">
        <f>-i_Financing!AX35</f>
        <v/>
      </c>
      <c r="AY25" s="37">
        <f>-i_Financing!AY35</f>
        <v/>
      </c>
      <c r="AZ25" s="37">
        <f>-i_Financing!AZ35</f>
        <v/>
      </c>
      <c r="BA25" s="37">
        <f>-i_Financing!BA35</f>
        <v/>
      </c>
      <c r="BB25" s="37">
        <f>-i_Financing!BB35</f>
        <v/>
      </c>
      <c r="BC25" s="37">
        <f>-i_Financing!BC35</f>
        <v/>
      </c>
      <c r="BD25" s="37">
        <f>-i_Financing!BD35</f>
        <v/>
      </c>
      <c r="BE25" s="37">
        <f>-i_Financing!BE35</f>
        <v/>
      </c>
      <c r="BF25" s="37">
        <f>-i_Financing!BF35</f>
        <v/>
      </c>
      <c r="BG25" s="37">
        <f>-i_Financing!BG35</f>
        <v/>
      </c>
      <c r="BH25" s="37">
        <f>-i_Financing!BH35</f>
        <v/>
      </c>
      <c r="BI25" s="37">
        <f>-i_Financing!BI35</f>
        <v/>
      </c>
      <c r="BJ25" s="37">
        <f>-i_Financing!BJ35</f>
        <v/>
      </c>
      <c r="BK25" s="37">
        <f>-i_Financing!BK35</f>
        <v/>
      </c>
      <c r="BL25" s="37">
        <f>-i_Financing!BL35</f>
        <v/>
      </c>
      <c r="BM25" s="37">
        <f>-i_Financing!BM35</f>
        <v/>
      </c>
      <c r="BN25" s="37">
        <f>-i_Financing!BN35</f>
        <v/>
      </c>
      <c r="BO25" s="37">
        <f>-i_Financing!BO35</f>
        <v/>
      </c>
      <c r="BP25" s="37">
        <f>-i_Financing!BP35</f>
        <v/>
      </c>
      <c r="BQ25" s="37">
        <f>-i_Financing!BQ35</f>
        <v/>
      </c>
      <c r="BR25" s="37">
        <f>-i_Financing!BR35</f>
        <v/>
      </c>
      <c r="BS25" s="37">
        <f>-i_Financing!BS35</f>
        <v/>
      </c>
      <c r="BT25" s="37">
        <f>-i_Financing!BT35</f>
        <v/>
      </c>
      <c r="BU25" s="37">
        <f>-i_Financing!BU35</f>
        <v/>
      </c>
      <c r="BV25" s="37">
        <f>-i_Financing!BV35</f>
        <v/>
      </c>
      <c r="BW25" s="37">
        <f>-i_Financing!BW35</f>
        <v/>
      </c>
      <c r="BX25" s="37">
        <f>-i_Financing!BX35</f>
        <v/>
      </c>
      <c r="BY25" s="37">
        <f>-i_Financing!BY35</f>
        <v/>
      </c>
      <c r="BZ25" s="37">
        <f>-i_Financing!BZ35</f>
        <v/>
      </c>
      <c r="CA25" s="37">
        <f>-i_Financing!CA35</f>
        <v/>
      </c>
      <c r="CB25" s="37">
        <f>-i_Financing!CB35</f>
        <v/>
      </c>
      <c r="CC25" s="37">
        <f>-i_Financing!CC35</f>
        <v/>
      </c>
      <c r="CD25" s="37">
        <f>-i_Financing!CD35</f>
        <v/>
      </c>
      <c r="CE25" s="37">
        <f>-i_Financing!CE35</f>
        <v/>
      </c>
      <c r="CF25" s="37">
        <f>-i_Financing!CF35</f>
        <v/>
      </c>
      <c r="CG25" s="37">
        <f>-i_Financing!CG35</f>
        <v/>
      </c>
      <c r="CH25" s="37">
        <f>-i_Financing!CH35</f>
        <v/>
      </c>
      <c r="CI25" s="37">
        <f>-i_Financing!CI35</f>
        <v/>
      </c>
      <c r="CJ25" s="37">
        <f>-i_Financing!CJ35</f>
        <v/>
      </c>
      <c r="CK25" s="37">
        <f>-i_Financing!CK35</f>
        <v/>
      </c>
      <c r="CL25" s="37">
        <f>-i_Financing!CL35</f>
        <v/>
      </c>
      <c r="CM25" s="37">
        <f>-i_Financing!CM35</f>
        <v/>
      </c>
      <c r="CN25" s="37">
        <f>-i_Financing!CN35</f>
        <v/>
      </c>
      <c r="CO25" s="37">
        <f>-i_Financing!CO35</f>
        <v/>
      </c>
      <c r="CP25" s="37">
        <f>-i_Financing!CP35</f>
        <v/>
      </c>
      <c r="CQ25" s="37">
        <f>-i_Financing!CQ35</f>
        <v/>
      </c>
      <c r="CR25" s="37">
        <f>-i_Financing!CR35</f>
        <v/>
      </c>
      <c r="CS25" s="37">
        <f>-i_Financing!CS35</f>
        <v/>
      </c>
      <c r="CT25" s="37">
        <f>-i_Financing!CT35</f>
        <v/>
      </c>
      <c r="CU25" s="37">
        <f>-i_Financing!CU35</f>
        <v/>
      </c>
      <c r="CV25" s="37">
        <f>-i_Financing!CV35</f>
        <v/>
      </c>
      <c r="CW25" s="37">
        <f>-i_Financing!CW35</f>
        <v/>
      </c>
      <c r="CX25" s="37">
        <f>-i_Financing!CX35</f>
        <v/>
      </c>
      <c r="CY25" s="37">
        <f>-i_Financing!CY35</f>
        <v/>
      </c>
      <c r="CZ25" s="37">
        <f>-i_Financing!CZ35</f>
        <v/>
      </c>
      <c r="DA25" s="37">
        <f>-i_Financing!DA35</f>
        <v/>
      </c>
      <c r="DB25" s="37">
        <f>-i_Financing!DB35</f>
        <v/>
      </c>
      <c r="DC25" s="37">
        <f>-i_Financing!DC35</f>
        <v/>
      </c>
      <c r="DD25" s="37">
        <f>-i_Financing!DD35</f>
        <v/>
      </c>
      <c r="DE25" s="37">
        <f>-i_Financing!DE35</f>
        <v/>
      </c>
      <c r="DF25" s="37">
        <f>-i_Financing!DF35</f>
        <v/>
      </c>
      <c r="DG25" s="37">
        <f>-i_Financing!DG35</f>
        <v/>
      </c>
      <c r="DH25" s="37">
        <f>-i_Financing!DH35</f>
        <v/>
      </c>
      <c r="DI25" s="37">
        <f>-i_Financing!DI35</f>
        <v/>
      </c>
      <c r="DJ25" s="37">
        <f>-i_Financing!DJ35</f>
        <v/>
      </c>
      <c r="DK25" s="37">
        <f>-i_Financing!DK35</f>
        <v/>
      </c>
      <c r="DL25" s="37">
        <f>-i_Financing!DL35</f>
        <v/>
      </c>
      <c r="DM25" s="37">
        <f>-i_Financing!DM35</f>
        <v/>
      </c>
      <c r="DN25" s="37">
        <f>-i_Financing!DN35</f>
        <v/>
      </c>
      <c r="DO25" s="37">
        <f>-i_Financing!DO35</f>
        <v/>
      </c>
      <c r="DP25" s="37">
        <f>-i_Financing!DP35</f>
        <v/>
      </c>
      <c r="DQ25" s="37">
        <f>-i_Financing!DQ35</f>
        <v/>
      </c>
      <c r="DR25" s="37">
        <f>-i_Financing!DR35</f>
        <v/>
      </c>
      <c r="DS25" s="37">
        <f>-i_Financing!DS35</f>
        <v/>
      </c>
      <c r="DT25" s="37">
        <f>-i_Financing!DT35</f>
        <v/>
      </c>
      <c r="DU25" s="37">
        <f>-i_Financing!DU35</f>
        <v/>
      </c>
      <c r="DV25" s="37">
        <f>-i_Financing!DV35</f>
        <v/>
      </c>
      <c r="DW25" s="37">
        <f>-i_Financing!DW35</f>
        <v/>
      </c>
      <c r="DX25" s="37">
        <f>-i_Financing!DX35</f>
        <v/>
      </c>
      <c r="DY25" s="37">
        <f>-i_Financing!DY35</f>
        <v/>
      </c>
      <c r="DZ25" s="37">
        <f>-i_Financing!DZ35</f>
        <v/>
      </c>
      <c r="EA25" s="37">
        <f>-i_Financing!EA35</f>
        <v/>
      </c>
      <c r="EB25" s="37">
        <f>-i_Financing!EB35</f>
        <v/>
      </c>
      <c r="EC25" s="37">
        <f>-i_Financing!EC35</f>
        <v/>
      </c>
      <c r="ED25" s="37">
        <f>-i_Financing!ED35</f>
        <v/>
      </c>
      <c r="EE25" s="37">
        <f>-i_Financing!EE35</f>
        <v/>
      </c>
      <c r="EF25" s="37">
        <f>-i_Financing!EF35</f>
        <v/>
      </c>
      <c r="EG25" s="37">
        <f>-i_Financing!EG35</f>
        <v/>
      </c>
      <c r="EH25" s="37">
        <f>-i_Financing!EH35</f>
        <v/>
      </c>
      <c r="EI25" s="37">
        <f>-i_Financing!EI35</f>
        <v/>
      </c>
      <c r="EJ25" s="37">
        <f>-i_Financing!EJ35</f>
        <v/>
      </c>
      <c r="EK25" s="37">
        <f>-i_Financing!EK35</f>
        <v/>
      </c>
      <c r="EL25" s="37">
        <f>-i_Financing!EL35</f>
        <v/>
      </c>
      <c r="EM25" s="37">
        <f>-i_Financing!EM35</f>
        <v/>
      </c>
      <c r="EN25" s="37">
        <f>-i_Financing!EN35</f>
        <v/>
      </c>
      <c r="EO25" s="37">
        <f>-i_Financing!EO35</f>
        <v/>
      </c>
      <c r="EP25" s="37">
        <f>-i_Financing!EP35</f>
        <v/>
      </c>
      <c r="EQ25" s="37">
        <f>-i_Financing!EQ35</f>
        <v/>
      </c>
      <c r="ER25" s="37">
        <f>-i_Financing!ER35</f>
        <v/>
      </c>
      <c r="ES25" s="37">
        <f>-i_Financing!ES35</f>
        <v/>
      </c>
      <c r="ET25" s="37">
        <f>-i_Financing!ET35</f>
        <v/>
      </c>
      <c r="EU25" s="37">
        <f>-i_Financing!EU35</f>
        <v/>
      </c>
      <c r="EV25" s="37">
        <f>-i_Financing!EV35</f>
        <v/>
      </c>
      <c r="EW25" s="37">
        <f>-i_Financing!EW35</f>
        <v/>
      </c>
      <c r="EX25" s="37">
        <f>-i_Financing!EX35</f>
        <v/>
      </c>
      <c r="EY25" s="37">
        <f>-i_Financing!EY35</f>
        <v/>
      </c>
      <c r="EZ25" s="37">
        <f>-i_Financing!EZ35</f>
        <v/>
      </c>
      <c r="FA25" s="37">
        <f>-i_Financing!FA35</f>
        <v/>
      </c>
      <c r="FB25" s="37">
        <f>-i_Financing!FB35</f>
        <v/>
      </c>
      <c r="FC25" s="37">
        <f>-i_Financing!FC35</f>
        <v/>
      </c>
      <c r="FD25" s="37">
        <f>-i_Financing!FD35</f>
        <v/>
      </c>
      <c r="FE25" s="37">
        <f>-i_Financing!FE35</f>
        <v/>
      </c>
      <c r="FF25" s="37">
        <f>-i_Financing!FF35</f>
        <v/>
      </c>
      <c r="FG25" s="37">
        <f>-i_Financing!FG35</f>
        <v/>
      </c>
      <c r="FH25" s="37">
        <f>-i_Financing!FH35</f>
        <v/>
      </c>
      <c r="FI25" s="37">
        <f>-i_Financing!FI35</f>
        <v/>
      </c>
      <c r="FJ25" s="37">
        <f>-i_Financing!FJ35</f>
        <v/>
      </c>
      <c r="FK25" s="37">
        <f>-i_Financing!FK35</f>
        <v/>
      </c>
      <c r="FL25" s="37">
        <f>-i_Financing!FL35</f>
        <v/>
      </c>
      <c r="FM25" s="37">
        <f>-i_Financing!FM35</f>
        <v/>
      </c>
      <c r="FN25" s="37">
        <f>-i_Financing!FN35</f>
        <v/>
      </c>
      <c r="FO25" s="37">
        <f>-i_Financing!FO35</f>
        <v/>
      </c>
      <c r="FP25" s="37">
        <f>-i_Financing!FP35</f>
        <v/>
      </c>
      <c r="FQ25" s="37">
        <f>-i_Financing!FQ35</f>
        <v/>
      </c>
      <c r="FR25" s="37">
        <f>-i_Financing!FR35</f>
        <v/>
      </c>
      <c r="FS25" s="37">
        <f>-i_Financing!FS35</f>
        <v/>
      </c>
      <c r="FT25" s="37">
        <f>-i_Financing!FT35</f>
        <v/>
      </c>
      <c r="FU25" s="37">
        <f>-i_Financing!FU35</f>
        <v/>
      </c>
      <c r="FV25" s="37">
        <f>-i_Financing!FV35</f>
        <v/>
      </c>
      <c r="FW25" s="37">
        <f>-i_Financing!FW35</f>
        <v/>
      </c>
      <c r="FX25" s="37">
        <f>-i_Financing!FX35</f>
        <v/>
      </c>
      <c r="FY25" s="37">
        <f>-i_Financing!FY35</f>
        <v/>
      </c>
      <c r="FZ25" s="37">
        <f>-i_Financing!FZ35</f>
        <v/>
      </c>
      <c r="GA25" s="37">
        <f>-i_Financing!GA35</f>
        <v/>
      </c>
    </row>
    <row r="26">
      <c r="A26" s="25" t="inlineStr">
        <is>
          <t>Interest Paid</t>
        </is>
      </c>
      <c r="C26" s="35">
        <f>SUM(D26:GA26)</f>
        <v/>
      </c>
      <c r="D26" s="37">
        <f>-i_Financing!D37</f>
        <v/>
      </c>
      <c r="E26" s="37">
        <f>-i_Financing!E37</f>
        <v/>
      </c>
      <c r="F26" s="37">
        <f>-i_Financing!F37</f>
        <v/>
      </c>
      <c r="G26" s="37">
        <f>-i_Financing!G37</f>
        <v/>
      </c>
      <c r="H26" s="37">
        <f>-i_Financing!H37</f>
        <v/>
      </c>
      <c r="I26" s="37">
        <f>-i_Financing!I37</f>
        <v/>
      </c>
      <c r="J26" s="37">
        <f>-i_Financing!J37</f>
        <v/>
      </c>
      <c r="K26" s="37">
        <f>-i_Financing!K37</f>
        <v/>
      </c>
      <c r="L26" s="37">
        <f>-i_Financing!L37</f>
        <v/>
      </c>
      <c r="M26" s="37">
        <f>-i_Financing!M37</f>
        <v/>
      </c>
      <c r="N26" s="37">
        <f>-i_Financing!N37</f>
        <v/>
      </c>
      <c r="O26" s="37">
        <f>-i_Financing!O37</f>
        <v/>
      </c>
      <c r="P26" s="37">
        <f>-i_Financing!P37</f>
        <v/>
      </c>
      <c r="Q26" s="37">
        <f>-i_Financing!Q37</f>
        <v/>
      </c>
      <c r="R26" s="37">
        <f>-i_Financing!R37</f>
        <v/>
      </c>
      <c r="S26" s="37">
        <f>-i_Financing!S37</f>
        <v/>
      </c>
      <c r="T26" s="37">
        <f>-i_Financing!T37</f>
        <v/>
      </c>
      <c r="U26" s="37">
        <f>-i_Financing!U37</f>
        <v/>
      </c>
      <c r="V26" s="37">
        <f>-i_Financing!V37</f>
        <v/>
      </c>
      <c r="W26" s="37">
        <f>-i_Financing!W37</f>
        <v/>
      </c>
      <c r="X26" s="37">
        <f>-i_Financing!X37</f>
        <v/>
      </c>
      <c r="Y26" s="37">
        <f>-i_Financing!Y37</f>
        <v/>
      </c>
      <c r="Z26" s="37">
        <f>-i_Financing!Z37</f>
        <v/>
      </c>
      <c r="AA26" s="37">
        <f>-i_Financing!AA37</f>
        <v/>
      </c>
      <c r="AB26" s="37">
        <f>-i_Financing!AB37</f>
        <v/>
      </c>
      <c r="AC26" s="37">
        <f>-i_Financing!AC37</f>
        <v/>
      </c>
      <c r="AD26" s="37">
        <f>-i_Financing!AD37</f>
        <v/>
      </c>
      <c r="AE26" s="37">
        <f>-i_Financing!AE37</f>
        <v/>
      </c>
      <c r="AF26" s="37">
        <f>-i_Financing!AF37</f>
        <v/>
      </c>
      <c r="AG26" s="37">
        <f>-i_Financing!AG37</f>
        <v/>
      </c>
      <c r="AH26" s="37">
        <f>-i_Financing!AH37</f>
        <v/>
      </c>
      <c r="AI26" s="37">
        <f>-i_Financing!AI37</f>
        <v/>
      </c>
      <c r="AJ26" s="37">
        <f>-i_Financing!AJ37</f>
        <v/>
      </c>
      <c r="AK26" s="37">
        <f>-i_Financing!AK37</f>
        <v/>
      </c>
      <c r="AL26" s="37">
        <f>-i_Financing!AL37</f>
        <v/>
      </c>
      <c r="AM26" s="37">
        <f>-i_Financing!AM37</f>
        <v/>
      </c>
      <c r="AN26" s="37">
        <f>-i_Financing!AN37</f>
        <v/>
      </c>
      <c r="AO26" s="37">
        <f>-i_Financing!AO37</f>
        <v/>
      </c>
      <c r="AP26" s="37">
        <f>-i_Financing!AP37</f>
        <v/>
      </c>
      <c r="AQ26" s="37">
        <f>-i_Financing!AQ37</f>
        <v/>
      </c>
      <c r="AR26" s="37">
        <f>-i_Financing!AR37</f>
        <v/>
      </c>
      <c r="AS26" s="37">
        <f>-i_Financing!AS37</f>
        <v/>
      </c>
      <c r="AT26" s="37">
        <f>-i_Financing!AT37</f>
        <v/>
      </c>
      <c r="AU26" s="37">
        <f>-i_Financing!AU37</f>
        <v/>
      </c>
      <c r="AV26" s="37">
        <f>-i_Financing!AV37</f>
        <v/>
      </c>
      <c r="AW26" s="37">
        <f>-i_Financing!AW37</f>
        <v/>
      </c>
      <c r="AX26" s="37">
        <f>-i_Financing!AX37</f>
        <v/>
      </c>
      <c r="AY26" s="37">
        <f>-i_Financing!AY37</f>
        <v/>
      </c>
      <c r="AZ26" s="37">
        <f>-i_Financing!AZ37</f>
        <v/>
      </c>
      <c r="BA26" s="37">
        <f>-i_Financing!BA37</f>
        <v/>
      </c>
      <c r="BB26" s="37">
        <f>-i_Financing!BB37</f>
        <v/>
      </c>
      <c r="BC26" s="37">
        <f>-i_Financing!BC37</f>
        <v/>
      </c>
      <c r="BD26" s="37">
        <f>-i_Financing!BD37</f>
        <v/>
      </c>
      <c r="BE26" s="37">
        <f>-i_Financing!BE37</f>
        <v/>
      </c>
      <c r="BF26" s="37">
        <f>-i_Financing!BF37</f>
        <v/>
      </c>
      <c r="BG26" s="37">
        <f>-i_Financing!BG37</f>
        <v/>
      </c>
      <c r="BH26" s="37">
        <f>-i_Financing!BH37</f>
        <v/>
      </c>
      <c r="BI26" s="37">
        <f>-i_Financing!BI37</f>
        <v/>
      </c>
      <c r="BJ26" s="37">
        <f>-i_Financing!BJ37</f>
        <v/>
      </c>
      <c r="BK26" s="37">
        <f>-i_Financing!BK37</f>
        <v/>
      </c>
      <c r="BL26" s="37">
        <f>-i_Financing!BL37</f>
        <v/>
      </c>
      <c r="BM26" s="37">
        <f>-i_Financing!BM37</f>
        <v/>
      </c>
      <c r="BN26" s="37">
        <f>-i_Financing!BN37</f>
        <v/>
      </c>
      <c r="BO26" s="37">
        <f>-i_Financing!BO37</f>
        <v/>
      </c>
      <c r="BP26" s="37">
        <f>-i_Financing!BP37</f>
        <v/>
      </c>
      <c r="BQ26" s="37">
        <f>-i_Financing!BQ37</f>
        <v/>
      </c>
      <c r="BR26" s="37">
        <f>-i_Financing!BR37</f>
        <v/>
      </c>
      <c r="BS26" s="37">
        <f>-i_Financing!BS37</f>
        <v/>
      </c>
      <c r="BT26" s="37">
        <f>-i_Financing!BT37</f>
        <v/>
      </c>
      <c r="BU26" s="37">
        <f>-i_Financing!BU37</f>
        <v/>
      </c>
      <c r="BV26" s="37">
        <f>-i_Financing!BV37</f>
        <v/>
      </c>
      <c r="BW26" s="37">
        <f>-i_Financing!BW37</f>
        <v/>
      </c>
      <c r="BX26" s="37">
        <f>-i_Financing!BX37</f>
        <v/>
      </c>
      <c r="BY26" s="37">
        <f>-i_Financing!BY37</f>
        <v/>
      </c>
      <c r="BZ26" s="37">
        <f>-i_Financing!BZ37</f>
        <v/>
      </c>
      <c r="CA26" s="37">
        <f>-i_Financing!CA37</f>
        <v/>
      </c>
      <c r="CB26" s="37">
        <f>-i_Financing!CB37</f>
        <v/>
      </c>
      <c r="CC26" s="37">
        <f>-i_Financing!CC37</f>
        <v/>
      </c>
      <c r="CD26" s="37">
        <f>-i_Financing!CD37</f>
        <v/>
      </c>
      <c r="CE26" s="37">
        <f>-i_Financing!CE37</f>
        <v/>
      </c>
      <c r="CF26" s="37">
        <f>-i_Financing!CF37</f>
        <v/>
      </c>
      <c r="CG26" s="37">
        <f>-i_Financing!CG37</f>
        <v/>
      </c>
      <c r="CH26" s="37">
        <f>-i_Financing!CH37</f>
        <v/>
      </c>
      <c r="CI26" s="37">
        <f>-i_Financing!CI37</f>
        <v/>
      </c>
      <c r="CJ26" s="37">
        <f>-i_Financing!CJ37</f>
        <v/>
      </c>
      <c r="CK26" s="37">
        <f>-i_Financing!CK37</f>
        <v/>
      </c>
      <c r="CL26" s="37">
        <f>-i_Financing!CL37</f>
        <v/>
      </c>
      <c r="CM26" s="37">
        <f>-i_Financing!CM37</f>
        <v/>
      </c>
      <c r="CN26" s="37">
        <f>-i_Financing!CN37</f>
        <v/>
      </c>
      <c r="CO26" s="37">
        <f>-i_Financing!CO37</f>
        <v/>
      </c>
      <c r="CP26" s="37">
        <f>-i_Financing!CP37</f>
        <v/>
      </c>
      <c r="CQ26" s="37">
        <f>-i_Financing!CQ37</f>
        <v/>
      </c>
      <c r="CR26" s="37">
        <f>-i_Financing!CR37</f>
        <v/>
      </c>
      <c r="CS26" s="37">
        <f>-i_Financing!CS37</f>
        <v/>
      </c>
      <c r="CT26" s="37">
        <f>-i_Financing!CT37</f>
        <v/>
      </c>
      <c r="CU26" s="37">
        <f>-i_Financing!CU37</f>
        <v/>
      </c>
      <c r="CV26" s="37">
        <f>-i_Financing!CV37</f>
        <v/>
      </c>
      <c r="CW26" s="37">
        <f>-i_Financing!CW37</f>
        <v/>
      </c>
      <c r="CX26" s="37">
        <f>-i_Financing!CX37</f>
        <v/>
      </c>
      <c r="CY26" s="37">
        <f>-i_Financing!CY37</f>
        <v/>
      </c>
      <c r="CZ26" s="37">
        <f>-i_Financing!CZ37</f>
        <v/>
      </c>
      <c r="DA26" s="37">
        <f>-i_Financing!DA37</f>
        <v/>
      </c>
      <c r="DB26" s="37">
        <f>-i_Financing!DB37</f>
        <v/>
      </c>
      <c r="DC26" s="37">
        <f>-i_Financing!DC37</f>
        <v/>
      </c>
      <c r="DD26" s="37">
        <f>-i_Financing!DD37</f>
        <v/>
      </c>
      <c r="DE26" s="37">
        <f>-i_Financing!DE37</f>
        <v/>
      </c>
      <c r="DF26" s="37">
        <f>-i_Financing!DF37</f>
        <v/>
      </c>
      <c r="DG26" s="37">
        <f>-i_Financing!DG37</f>
        <v/>
      </c>
      <c r="DH26" s="37">
        <f>-i_Financing!DH37</f>
        <v/>
      </c>
      <c r="DI26" s="37">
        <f>-i_Financing!DI37</f>
        <v/>
      </c>
      <c r="DJ26" s="37">
        <f>-i_Financing!DJ37</f>
        <v/>
      </c>
      <c r="DK26" s="37">
        <f>-i_Financing!DK37</f>
        <v/>
      </c>
      <c r="DL26" s="37">
        <f>-i_Financing!DL37</f>
        <v/>
      </c>
      <c r="DM26" s="37">
        <f>-i_Financing!DM37</f>
        <v/>
      </c>
      <c r="DN26" s="37">
        <f>-i_Financing!DN37</f>
        <v/>
      </c>
      <c r="DO26" s="37">
        <f>-i_Financing!DO37</f>
        <v/>
      </c>
      <c r="DP26" s="37">
        <f>-i_Financing!DP37</f>
        <v/>
      </c>
      <c r="DQ26" s="37">
        <f>-i_Financing!DQ37</f>
        <v/>
      </c>
      <c r="DR26" s="37">
        <f>-i_Financing!DR37</f>
        <v/>
      </c>
      <c r="DS26" s="37">
        <f>-i_Financing!DS37</f>
        <v/>
      </c>
      <c r="DT26" s="37">
        <f>-i_Financing!DT37</f>
        <v/>
      </c>
      <c r="DU26" s="37">
        <f>-i_Financing!DU37</f>
        <v/>
      </c>
      <c r="DV26" s="37">
        <f>-i_Financing!DV37</f>
        <v/>
      </c>
      <c r="DW26" s="37">
        <f>-i_Financing!DW37</f>
        <v/>
      </c>
      <c r="DX26" s="37">
        <f>-i_Financing!DX37</f>
        <v/>
      </c>
      <c r="DY26" s="37">
        <f>-i_Financing!DY37</f>
        <v/>
      </c>
      <c r="DZ26" s="37">
        <f>-i_Financing!DZ37</f>
        <v/>
      </c>
      <c r="EA26" s="37">
        <f>-i_Financing!EA37</f>
        <v/>
      </c>
      <c r="EB26" s="37">
        <f>-i_Financing!EB37</f>
        <v/>
      </c>
      <c r="EC26" s="37">
        <f>-i_Financing!EC37</f>
        <v/>
      </c>
      <c r="ED26" s="37">
        <f>-i_Financing!ED37</f>
        <v/>
      </c>
      <c r="EE26" s="37">
        <f>-i_Financing!EE37</f>
        <v/>
      </c>
      <c r="EF26" s="37">
        <f>-i_Financing!EF37</f>
        <v/>
      </c>
      <c r="EG26" s="37">
        <f>-i_Financing!EG37</f>
        <v/>
      </c>
      <c r="EH26" s="37">
        <f>-i_Financing!EH37</f>
        <v/>
      </c>
      <c r="EI26" s="37">
        <f>-i_Financing!EI37</f>
        <v/>
      </c>
      <c r="EJ26" s="37">
        <f>-i_Financing!EJ37</f>
        <v/>
      </c>
      <c r="EK26" s="37">
        <f>-i_Financing!EK37</f>
        <v/>
      </c>
      <c r="EL26" s="37">
        <f>-i_Financing!EL37</f>
        <v/>
      </c>
      <c r="EM26" s="37">
        <f>-i_Financing!EM37</f>
        <v/>
      </c>
      <c r="EN26" s="37">
        <f>-i_Financing!EN37</f>
        <v/>
      </c>
      <c r="EO26" s="37">
        <f>-i_Financing!EO37</f>
        <v/>
      </c>
      <c r="EP26" s="37">
        <f>-i_Financing!EP37</f>
        <v/>
      </c>
      <c r="EQ26" s="37">
        <f>-i_Financing!EQ37</f>
        <v/>
      </c>
      <c r="ER26" s="37">
        <f>-i_Financing!ER37</f>
        <v/>
      </c>
      <c r="ES26" s="37">
        <f>-i_Financing!ES37</f>
        <v/>
      </c>
      <c r="ET26" s="37">
        <f>-i_Financing!ET37</f>
        <v/>
      </c>
      <c r="EU26" s="37">
        <f>-i_Financing!EU37</f>
        <v/>
      </c>
      <c r="EV26" s="37">
        <f>-i_Financing!EV37</f>
        <v/>
      </c>
      <c r="EW26" s="37">
        <f>-i_Financing!EW37</f>
        <v/>
      </c>
      <c r="EX26" s="37">
        <f>-i_Financing!EX37</f>
        <v/>
      </c>
      <c r="EY26" s="37">
        <f>-i_Financing!EY37</f>
        <v/>
      </c>
      <c r="EZ26" s="37">
        <f>-i_Financing!EZ37</f>
        <v/>
      </c>
      <c r="FA26" s="37">
        <f>-i_Financing!FA37</f>
        <v/>
      </c>
      <c r="FB26" s="37">
        <f>-i_Financing!FB37</f>
        <v/>
      </c>
      <c r="FC26" s="37">
        <f>-i_Financing!FC37</f>
        <v/>
      </c>
      <c r="FD26" s="37">
        <f>-i_Financing!FD37</f>
        <v/>
      </c>
      <c r="FE26" s="37">
        <f>-i_Financing!FE37</f>
        <v/>
      </c>
      <c r="FF26" s="37">
        <f>-i_Financing!FF37</f>
        <v/>
      </c>
      <c r="FG26" s="37">
        <f>-i_Financing!FG37</f>
        <v/>
      </c>
      <c r="FH26" s="37">
        <f>-i_Financing!FH37</f>
        <v/>
      </c>
      <c r="FI26" s="37">
        <f>-i_Financing!FI37</f>
        <v/>
      </c>
      <c r="FJ26" s="37">
        <f>-i_Financing!FJ37</f>
        <v/>
      </c>
      <c r="FK26" s="37">
        <f>-i_Financing!FK37</f>
        <v/>
      </c>
      <c r="FL26" s="37">
        <f>-i_Financing!FL37</f>
        <v/>
      </c>
      <c r="FM26" s="37">
        <f>-i_Financing!FM37</f>
        <v/>
      </c>
      <c r="FN26" s="37">
        <f>-i_Financing!FN37</f>
        <v/>
      </c>
      <c r="FO26" s="37">
        <f>-i_Financing!FO37</f>
        <v/>
      </c>
      <c r="FP26" s="37">
        <f>-i_Financing!FP37</f>
        <v/>
      </c>
      <c r="FQ26" s="37">
        <f>-i_Financing!FQ37</f>
        <v/>
      </c>
      <c r="FR26" s="37">
        <f>-i_Financing!FR37</f>
        <v/>
      </c>
      <c r="FS26" s="37">
        <f>-i_Financing!FS37</f>
        <v/>
      </c>
      <c r="FT26" s="37">
        <f>-i_Financing!FT37</f>
        <v/>
      </c>
      <c r="FU26" s="37">
        <f>-i_Financing!FU37</f>
        <v/>
      </c>
      <c r="FV26" s="37">
        <f>-i_Financing!FV37</f>
        <v/>
      </c>
      <c r="FW26" s="37">
        <f>-i_Financing!FW37</f>
        <v/>
      </c>
      <c r="FX26" s="37">
        <f>-i_Financing!FX37</f>
        <v/>
      </c>
      <c r="FY26" s="37">
        <f>-i_Financing!FY37</f>
        <v/>
      </c>
      <c r="FZ26" s="37">
        <f>-i_Financing!FZ37</f>
        <v/>
      </c>
      <c r="GA26" s="37">
        <f>-i_Financing!GA37</f>
        <v/>
      </c>
    </row>
    <row r="27">
      <c r="A27" s="24" t="inlineStr">
        <is>
          <t>Net Financing Cash Flow</t>
        </is>
      </c>
      <c r="C27" s="35">
        <f>SUM(D27:GA27)</f>
        <v/>
      </c>
      <c r="D27" s="48">
        <f>D22+D23+D24+D25+D26</f>
        <v/>
      </c>
      <c r="E27" s="48">
        <f>E22+E23+E24+E25+E26</f>
        <v/>
      </c>
      <c r="F27" s="48">
        <f>F22+F23+F24+F25+F26</f>
        <v/>
      </c>
      <c r="G27" s="48">
        <f>G22+G23+G24+G25+G26</f>
        <v/>
      </c>
      <c r="H27" s="48">
        <f>H22+H23+H24+H25+H26</f>
        <v/>
      </c>
      <c r="I27" s="48">
        <f>I22+I23+I24+I25+I26</f>
        <v/>
      </c>
      <c r="J27" s="48">
        <f>J22+J23+J24+J25+J26</f>
        <v/>
      </c>
      <c r="K27" s="48">
        <f>K22+K23+K24+K25+K26</f>
        <v/>
      </c>
      <c r="L27" s="48">
        <f>L22+L23+L24+L25+L26</f>
        <v/>
      </c>
      <c r="M27" s="48">
        <f>M22+M23+M24+M25+M26</f>
        <v/>
      </c>
      <c r="N27" s="48">
        <f>N22+N23+N24+N25+N26</f>
        <v/>
      </c>
      <c r="O27" s="48">
        <f>O22+O23+O24+O25+O26</f>
        <v/>
      </c>
      <c r="P27" s="48">
        <f>P22+P23+P24+P25+P26</f>
        <v/>
      </c>
      <c r="Q27" s="48">
        <f>Q22+Q23+Q24+Q25+Q26</f>
        <v/>
      </c>
      <c r="R27" s="48">
        <f>R22+R23+R24+R25+R26</f>
        <v/>
      </c>
      <c r="S27" s="48">
        <f>S22+S23+S24+S25+S26</f>
        <v/>
      </c>
      <c r="T27" s="48">
        <f>T22+T23+T24+T25+T26</f>
        <v/>
      </c>
      <c r="U27" s="48">
        <f>U22+U23+U24+U25+U26</f>
        <v/>
      </c>
      <c r="V27" s="48">
        <f>V22+V23+V24+V25+V26</f>
        <v/>
      </c>
      <c r="W27" s="48">
        <f>W22+W23+W24+W25+W26</f>
        <v/>
      </c>
      <c r="X27" s="48">
        <f>X22+X23+X24+X25+X26</f>
        <v/>
      </c>
      <c r="Y27" s="48">
        <f>Y22+Y23+Y24+Y25+Y26</f>
        <v/>
      </c>
      <c r="Z27" s="48">
        <f>Z22+Z23+Z24+Z25+Z26</f>
        <v/>
      </c>
      <c r="AA27" s="48">
        <f>AA22+AA23+AA24+AA25+AA26</f>
        <v/>
      </c>
      <c r="AB27" s="48">
        <f>AB22+AB23+AB24+AB25+AB26</f>
        <v/>
      </c>
      <c r="AC27" s="48">
        <f>AC22+AC23+AC24+AC25+AC26</f>
        <v/>
      </c>
      <c r="AD27" s="48">
        <f>AD22+AD23+AD24+AD25+AD26</f>
        <v/>
      </c>
      <c r="AE27" s="48">
        <f>AE22+AE23+AE24+AE25+AE26</f>
        <v/>
      </c>
      <c r="AF27" s="48">
        <f>AF22+AF23+AF24+AF25+AF26</f>
        <v/>
      </c>
      <c r="AG27" s="48">
        <f>AG22+AG23+AG24+AG25+AG26</f>
        <v/>
      </c>
      <c r="AH27" s="48">
        <f>AH22+AH23+AH24+AH25+AH26</f>
        <v/>
      </c>
      <c r="AI27" s="48">
        <f>AI22+AI23+AI24+AI25+AI26</f>
        <v/>
      </c>
      <c r="AJ27" s="48">
        <f>AJ22+AJ23+AJ24+AJ25+AJ26</f>
        <v/>
      </c>
      <c r="AK27" s="48">
        <f>AK22+AK23+AK24+AK25+AK26</f>
        <v/>
      </c>
      <c r="AL27" s="48">
        <f>AL22+AL23+AL24+AL25+AL26</f>
        <v/>
      </c>
      <c r="AM27" s="48">
        <f>AM22+AM23+AM24+AM25+AM26</f>
        <v/>
      </c>
      <c r="AN27" s="48">
        <f>AN22+AN23+AN24+AN25+AN26</f>
        <v/>
      </c>
      <c r="AO27" s="48">
        <f>AO22+AO23+AO24+AO25+AO26</f>
        <v/>
      </c>
      <c r="AP27" s="48">
        <f>AP22+AP23+AP24+AP25+AP26</f>
        <v/>
      </c>
      <c r="AQ27" s="48">
        <f>AQ22+AQ23+AQ24+AQ25+AQ26</f>
        <v/>
      </c>
      <c r="AR27" s="48">
        <f>AR22+AR23+AR24+AR25+AR26</f>
        <v/>
      </c>
      <c r="AS27" s="48">
        <f>AS22+AS23+AS24+AS25+AS26</f>
        <v/>
      </c>
      <c r="AT27" s="48">
        <f>AT22+AT23+AT24+AT25+AT26</f>
        <v/>
      </c>
      <c r="AU27" s="48">
        <f>AU22+AU23+AU24+AU25+AU26</f>
        <v/>
      </c>
      <c r="AV27" s="48">
        <f>AV22+AV23+AV24+AV25+AV26</f>
        <v/>
      </c>
      <c r="AW27" s="48">
        <f>AW22+AW23+AW24+AW25+AW26</f>
        <v/>
      </c>
      <c r="AX27" s="48">
        <f>AX22+AX23+AX24+AX25+AX26</f>
        <v/>
      </c>
      <c r="AY27" s="48">
        <f>AY22+AY23+AY24+AY25+AY26</f>
        <v/>
      </c>
      <c r="AZ27" s="48">
        <f>AZ22+AZ23+AZ24+AZ25+AZ26</f>
        <v/>
      </c>
      <c r="BA27" s="48">
        <f>BA22+BA23+BA24+BA25+BA26</f>
        <v/>
      </c>
      <c r="BB27" s="48">
        <f>BB22+BB23+BB24+BB25+BB26</f>
        <v/>
      </c>
      <c r="BC27" s="48">
        <f>BC22+BC23+BC24+BC25+BC26</f>
        <v/>
      </c>
      <c r="BD27" s="48">
        <f>BD22+BD23+BD24+BD25+BD26</f>
        <v/>
      </c>
      <c r="BE27" s="48">
        <f>BE22+BE23+BE24+BE25+BE26</f>
        <v/>
      </c>
      <c r="BF27" s="48">
        <f>BF22+BF23+BF24+BF25+BF26</f>
        <v/>
      </c>
      <c r="BG27" s="48">
        <f>BG22+BG23+BG24+BG25+BG26</f>
        <v/>
      </c>
      <c r="BH27" s="48">
        <f>BH22+BH23+BH24+BH25+BH26</f>
        <v/>
      </c>
      <c r="BI27" s="48">
        <f>BI22+BI23+BI24+BI25+BI26</f>
        <v/>
      </c>
      <c r="BJ27" s="48">
        <f>BJ22+BJ23+BJ24+BJ25+BJ26</f>
        <v/>
      </c>
      <c r="BK27" s="48">
        <f>BK22+BK23+BK24+BK25+BK26</f>
        <v/>
      </c>
      <c r="BL27" s="48">
        <f>BL22+BL23+BL24+BL25+BL26</f>
        <v/>
      </c>
      <c r="BM27" s="48">
        <f>BM22+BM23+BM24+BM25+BM26</f>
        <v/>
      </c>
      <c r="BN27" s="48">
        <f>BN22+BN23+BN24+BN25+BN26</f>
        <v/>
      </c>
      <c r="BO27" s="48">
        <f>BO22+BO23+BO24+BO25+BO26</f>
        <v/>
      </c>
      <c r="BP27" s="48">
        <f>BP22+BP23+BP24+BP25+BP26</f>
        <v/>
      </c>
      <c r="BQ27" s="48">
        <f>BQ22+BQ23+BQ24+BQ25+BQ26</f>
        <v/>
      </c>
      <c r="BR27" s="48">
        <f>BR22+BR23+BR24+BR25+BR26</f>
        <v/>
      </c>
      <c r="BS27" s="48">
        <f>BS22+BS23+BS24+BS25+BS26</f>
        <v/>
      </c>
      <c r="BT27" s="48">
        <f>BT22+BT23+BT24+BT25+BT26</f>
        <v/>
      </c>
      <c r="BU27" s="48">
        <f>BU22+BU23+BU24+BU25+BU26</f>
        <v/>
      </c>
      <c r="BV27" s="48">
        <f>BV22+BV23+BV24+BV25+BV26</f>
        <v/>
      </c>
      <c r="BW27" s="48">
        <f>BW22+BW23+BW24+BW25+BW26</f>
        <v/>
      </c>
      <c r="BX27" s="48">
        <f>BX22+BX23+BX24+BX25+BX26</f>
        <v/>
      </c>
      <c r="BY27" s="48">
        <f>BY22+BY23+BY24+BY25+BY26</f>
        <v/>
      </c>
      <c r="BZ27" s="48">
        <f>BZ22+BZ23+BZ24+BZ25+BZ26</f>
        <v/>
      </c>
      <c r="CA27" s="48">
        <f>CA22+CA23+CA24+CA25+CA26</f>
        <v/>
      </c>
      <c r="CB27" s="48">
        <f>CB22+CB23+CB24+CB25+CB26</f>
        <v/>
      </c>
      <c r="CC27" s="48">
        <f>CC22+CC23+CC24+CC25+CC26</f>
        <v/>
      </c>
      <c r="CD27" s="48">
        <f>CD22+CD23+CD24+CD25+CD26</f>
        <v/>
      </c>
      <c r="CE27" s="48">
        <f>CE22+CE23+CE24+CE25+CE26</f>
        <v/>
      </c>
      <c r="CF27" s="48">
        <f>CF22+CF23+CF24+CF25+CF26</f>
        <v/>
      </c>
      <c r="CG27" s="48">
        <f>CG22+CG23+CG24+CG25+CG26</f>
        <v/>
      </c>
      <c r="CH27" s="48">
        <f>CH22+CH23+CH24+CH25+CH26</f>
        <v/>
      </c>
      <c r="CI27" s="48">
        <f>CI22+CI23+CI24+CI25+CI26</f>
        <v/>
      </c>
      <c r="CJ27" s="48">
        <f>CJ22+CJ23+CJ24+CJ25+CJ26</f>
        <v/>
      </c>
      <c r="CK27" s="48">
        <f>CK22+CK23+CK24+CK25+CK26</f>
        <v/>
      </c>
      <c r="CL27" s="48">
        <f>CL22+CL23+CL24+CL25+CL26</f>
        <v/>
      </c>
      <c r="CM27" s="48">
        <f>CM22+CM23+CM24+CM25+CM26</f>
        <v/>
      </c>
      <c r="CN27" s="48">
        <f>CN22+CN23+CN24+CN25+CN26</f>
        <v/>
      </c>
      <c r="CO27" s="48">
        <f>CO22+CO23+CO24+CO25+CO26</f>
        <v/>
      </c>
      <c r="CP27" s="48">
        <f>CP22+CP23+CP24+CP25+CP26</f>
        <v/>
      </c>
      <c r="CQ27" s="48">
        <f>CQ22+CQ23+CQ24+CQ25+CQ26</f>
        <v/>
      </c>
      <c r="CR27" s="48">
        <f>CR22+CR23+CR24+CR25+CR26</f>
        <v/>
      </c>
      <c r="CS27" s="48">
        <f>CS22+CS23+CS24+CS25+CS26</f>
        <v/>
      </c>
      <c r="CT27" s="48">
        <f>CT22+CT23+CT24+CT25+CT26</f>
        <v/>
      </c>
      <c r="CU27" s="48">
        <f>CU22+CU23+CU24+CU25+CU26</f>
        <v/>
      </c>
      <c r="CV27" s="48">
        <f>CV22+CV23+CV24+CV25+CV26</f>
        <v/>
      </c>
      <c r="CW27" s="48">
        <f>CW22+CW23+CW24+CW25+CW26</f>
        <v/>
      </c>
      <c r="CX27" s="48">
        <f>CX22+CX23+CX24+CX25+CX26</f>
        <v/>
      </c>
      <c r="CY27" s="48">
        <f>CY22+CY23+CY24+CY25+CY26</f>
        <v/>
      </c>
      <c r="CZ27" s="48">
        <f>CZ22+CZ23+CZ24+CZ25+CZ26</f>
        <v/>
      </c>
      <c r="DA27" s="48">
        <f>DA22+DA23+DA24+DA25+DA26</f>
        <v/>
      </c>
      <c r="DB27" s="48">
        <f>DB22+DB23+DB24+DB25+DB26</f>
        <v/>
      </c>
      <c r="DC27" s="48">
        <f>DC22+DC23+DC24+DC25+DC26</f>
        <v/>
      </c>
      <c r="DD27" s="48">
        <f>DD22+DD23+DD24+DD25+DD26</f>
        <v/>
      </c>
      <c r="DE27" s="48">
        <f>DE22+DE23+DE24+DE25+DE26</f>
        <v/>
      </c>
      <c r="DF27" s="48">
        <f>DF22+DF23+DF24+DF25+DF26</f>
        <v/>
      </c>
      <c r="DG27" s="48">
        <f>DG22+DG23+DG24+DG25+DG26</f>
        <v/>
      </c>
      <c r="DH27" s="48">
        <f>DH22+DH23+DH24+DH25+DH26</f>
        <v/>
      </c>
      <c r="DI27" s="48">
        <f>DI22+DI23+DI24+DI25+DI26</f>
        <v/>
      </c>
      <c r="DJ27" s="48">
        <f>DJ22+DJ23+DJ24+DJ25+DJ26</f>
        <v/>
      </c>
      <c r="DK27" s="48">
        <f>DK22+DK23+DK24+DK25+DK26</f>
        <v/>
      </c>
      <c r="DL27" s="48">
        <f>DL22+DL23+DL24+DL25+DL26</f>
        <v/>
      </c>
      <c r="DM27" s="48">
        <f>DM22+DM23+DM24+DM25+DM26</f>
        <v/>
      </c>
      <c r="DN27" s="48">
        <f>DN22+DN23+DN24+DN25+DN26</f>
        <v/>
      </c>
      <c r="DO27" s="48">
        <f>DO22+DO23+DO24+DO25+DO26</f>
        <v/>
      </c>
      <c r="DP27" s="48">
        <f>DP22+DP23+DP24+DP25+DP26</f>
        <v/>
      </c>
      <c r="DQ27" s="48">
        <f>DQ22+DQ23+DQ24+DQ25+DQ26</f>
        <v/>
      </c>
      <c r="DR27" s="48">
        <f>DR22+DR23+DR24+DR25+DR26</f>
        <v/>
      </c>
      <c r="DS27" s="48">
        <f>DS22+DS23+DS24+DS25+DS26</f>
        <v/>
      </c>
      <c r="DT27" s="48">
        <f>DT22+DT23+DT24+DT25+DT26</f>
        <v/>
      </c>
      <c r="DU27" s="48">
        <f>DU22+DU23+DU24+DU25+DU26</f>
        <v/>
      </c>
      <c r="DV27" s="48">
        <f>DV22+DV23+DV24+DV25+DV26</f>
        <v/>
      </c>
      <c r="DW27" s="48">
        <f>DW22+DW23+DW24+DW25+DW26</f>
        <v/>
      </c>
      <c r="DX27" s="48">
        <f>DX22+DX23+DX24+DX25+DX26</f>
        <v/>
      </c>
      <c r="DY27" s="48">
        <f>DY22+DY23+DY24+DY25+DY26</f>
        <v/>
      </c>
      <c r="DZ27" s="48">
        <f>DZ22+DZ23+DZ24+DZ25+DZ26</f>
        <v/>
      </c>
      <c r="EA27" s="48">
        <f>EA22+EA23+EA24+EA25+EA26</f>
        <v/>
      </c>
      <c r="EB27" s="48">
        <f>EB22+EB23+EB24+EB25+EB26</f>
        <v/>
      </c>
      <c r="EC27" s="48">
        <f>EC22+EC23+EC24+EC25+EC26</f>
        <v/>
      </c>
      <c r="ED27" s="48">
        <f>ED22+ED23+ED24+ED25+ED26</f>
        <v/>
      </c>
      <c r="EE27" s="48">
        <f>EE22+EE23+EE24+EE25+EE26</f>
        <v/>
      </c>
      <c r="EF27" s="48">
        <f>EF22+EF23+EF24+EF25+EF26</f>
        <v/>
      </c>
      <c r="EG27" s="48">
        <f>EG22+EG23+EG24+EG25+EG26</f>
        <v/>
      </c>
      <c r="EH27" s="48">
        <f>EH22+EH23+EH24+EH25+EH26</f>
        <v/>
      </c>
      <c r="EI27" s="48">
        <f>EI22+EI23+EI24+EI25+EI26</f>
        <v/>
      </c>
      <c r="EJ27" s="48">
        <f>EJ22+EJ23+EJ24+EJ25+EJ26</f>
        <v/>
      </c>
      <c r="EK27" s="48">
        <f>EK22+EK23+EK24+EK25+EK26</f>
        <v/>
      </c>
      <c r="EL27" s="48">
        <f>EL22+EL23+EL24+EL25+EL26</f>
        <v/>
      </c>
      <c r="EM27" s="48">
        <f>EM22+EM23+EM24+EM25+EM26</f>
        <v/>
      </c>
      <c r="EN27" s="48">
        <f>EN22+EN23+EN24+EN25+EN26</f>
        <v/>
      </c>
      <c r="EO27" s="48">
        <f>EO22+EO23+EO24+EO25+EO26</f>
        <v/>
      </c>
      <c r="EP27" s="48">
        <f>EP22+EP23+EP24+EP25+EP26</f>
        <v/>
      </c>
      <c r="EQ27" s="48">
        <f>EQ22+EQ23+EQ24+EQ25+EQ26</f>
        <v/>
      </c>
      <c r="ER27" s="48">
        <f>ER22+ER23+ER24+ER25+ER26</f>
        <v/>
      </c>
      <c r="ES27" s="48">
        <f>ES22+ES23+ES24+ES25+ES26</f>
        <v/>
      </c>
      <c r="ET27" s="48">
        <f>ET22+ET23+ET24+ET25+ET26</f>
        <v/>
      </c>
      <c r="EU27" s="48">
        <f>EU22+EU23+EU24+EU25+EU26</f>
        <v/>
      </c>
      <c r="EV27" s="48">
        <f>EV22+EV23+EV24+EV25+EV26</f>
        <v/>
      </c>
      <c r="EW27" s="48">
        <f>EW22+EW23+EW24+EW25+EW26</f>
        <v/>
      </c>
      <c r="EX27" s="48">
        <f>EX22+EX23+EX24+EX25+EX26</f>
        <v/>
      </c>
      <c r="EY27" s="48">
        <f>EY22+EY23+EY24+EY25+EY26</f>
        <v/>
      </c>
      <c r="EZ27" s="48">
        <f>EZ22+EZ23+EZ24+EZ25+EZ26</f>
        <v/>
      </c>
      <c r="FA27" s="48">
        <f>FA22+FA23+FA24+FA25+FA26</f>
        <v/>
      </c>
      <c r="FB27" s="48">
        <f>FB22+FB23+FB24+FB25+FB26</f>
        <v/>
      </c>
      <c r="FC27" s="48">
        <f>FC22+FC23+FC24+FC25+FC26</f>
        <v/>
      </c>
      <c r="FD27" s="48">
        <f>FD22+FD23+FD24+FD25+FD26</f>
        <v/>
      </c>
      <c r="FE27" s="48">
        <f>FE22+FE23+FE24+FE25+FE26</f>
        <v/>
      </c>
      <c r="FF27" s="48">
        <f>FF22+FF23+FF24+FF25+FF26</f>
        <v/>
      </c>
      <c r="FG27" s="48">
        <f>FG22+FG23+FG24+FG25+FG26</f>
        <v/>
      </c>
      <c r="FH27" s="48">
        <f>FH22+FH23+FH24+FH25+FH26</f>
        <v/>
      </c>
      <c r="FI27" s="48">
        <f>FI22+FI23+FI24+FI25+FI26</f>
        <v/>
      </c>
      <c r="FJ27" s="48">
        <f>FJ22+FJ23+FJ24+FJ25+FJ26</f>
        <v/>
      </c>
      <c r="FK27" s="48">
        <f>FK22+FK23+FK24+FK25+FK26</f>
        <v/>
      </c>
      <c r="FL27" s="48">
        <f>FL22+FL23+FL24+FL25+FL26</f>
        <v/>
      </c>
      <c r="FM27" s="48">
        <f>FM22+FM23+FM24+FM25+FM26</f>
        <v/>
      </c>
      <c r="FN27" s="48">
        <f>FN22+FN23+FN24+FN25+FN26</f>
        <v/>
      </c>
      <c r="FO27" s="48">
        <f>FO22+FO23+FO24+FO25+FO26</f>
        <v/>
      </c>
      <c r="FP27" s="48">
        <f>FP22+FP23+FP24+FP25+FP26</f>
        <v/>
      </c>
      <c r="FQ27" s="48">
        <f>FQ22+FQ23+FQ24+FQ25+FQ26</f>
        <v/>
      </c>
      <c r="FR27" s="48">
        <f>FR22+FR23+FR24+FR25+FR26</f>
        <v/>
      </c>
      <c r="FS27" s="48">
        <f>FS22+FS23+FS24+FS25+FS26</f>
        <v/>
      </c>
      <c r="FT27" s="48">
        <f>FT22+FT23+FT24+FT25+FT26</f>
        <v/>
      </c>
      <c r="FU27" s="48">
        <f>FU22+FU23+FU24+FU25+FU26</f>
        <v/>
      </c>
      <c r="FV27" s="48">
        <f>FV22+FV23+FV24+FV25+FV26</f>
        <v/>
      </c>
      <c r="FW27" s="48">
        <f>FW22+FW23+FW24+FW25+FW26</f>
        <v/>
      </c>
      <c r="FX27" s="48">
        <f>FX22+FX23+FX24+FX25+FX26</f>
        <v/>
      </c>
      <c r="FY27" s="48">
        <f>FY22+FY23+FY24+FY25+FY26</f>
        <v/>
      </c>
      <c r="FZ27" s="48">
        <f>FZ22+FZ23+FZ24+FZ25+FZ26</f>
        <v/>
      </c>
      <c r="GA27" s="48">
        <f>GA22+GA23+GA24+GA25+GA26</f>
        <v/>
      </c>
    </row>
    <row r="29">
      <c r="A29" s="34" t="inlineStr">
        <is>
          <t>Cash Position</t>
        </is>
      </c>
      <c r="B29" s="34" t="n"/>
      <c r="C29" s="34" t="n"/>
      <c r="D29" s="34" t="n"/>
      <c r="E29" s="34" t="n"/>
      <c r="F29" s="34" t="n"/>
      <c r="G29" s="34" t="n"/>
      <c r="H29" s="34" t="n"/>
      <c r="I29" s="34" t="n"/>
      <c r="J29" s="34" t="n"/>
      <c r="K29" s="34" t="n"/>
      <c r="L29" s="34" t="n"/>
      <c r="M29" s="34" t="n"/>
      <c r="N29" s="34" t="n"/>
      <c r="O29" s="34" t="n"/>
      <c r="P29" s="34" t="n"/>
      <c r="Q29" s="34" t="n"/>
      <c r="R29" s="34" t="n"/>
      <c r="S29" s="34" t="n"/>
      <c r="T29" s="34" t="n"/>
      <c r="U29" s="34" t="n"/>
      <c r="V29" s="34" t="n"/>
      <c r="W29" s="34" t="n"/>
      <c r="X29" s="34" t="n"/>
      <c r="Y29" s="34" t="n"/>
      <c r="Z29" s="34" t="n"/>
      <c r="AA29" s="34" t="n"/>
      <c r="AB29" s="34" t="n"/>
      <c r="AC29" s="34" t="n"/>
      <c r="AD29" s="34" t="n"/>
      <c r="AE29" s="34" t="n"/>
      <c r="AF29" s="34" t="n"/>
      <c r="AG29" s="34" t="n"/>
      <c r="AH29" s="34" t="n"/>
      <c r="AI29" s="34" t="n"/>
      <c r="AJ29" s="34" t="n"/>
      <c r="AK29" s="34" t="n"/>
      <c r="AL29" s="34" t="n"/>
      <c r="AM29" s="34" t="n"/>
      <c r="AN29" s="34" t="n"/>
      <c r="AO29" s="34" t="n"/>
      <c r="AP29" s="34" t="n"/>
      <c r="AQ29" s="34" t="n"/>
      <c r="AR29" s="34" t="n"/>
      <c r="AS29" s="34" t="n"/>
      <c r="AT29" s="34" t="n"/>
      <c r="AU29" s="34" t="n"/>
      <c r="AV29" s="34" t="n"/>
      <c r="AW29" s="34" t="n"/>
      <c r="AX29" s="34" t="n"/>
      <c r="AY29" s="34" t="n"/>
      <c r="AZ29" s="34" t="n"/>
      <c r="BA29" s="34" t="n"/>
      <c r="BB29" s="34" t="n"/>
      <c r="BC29" s="34" t="n"/>
      <c r="BD29" s="34" t="n"/>
      <c r="BE29" s="34" t="n"/>
      <c r="BF29" s="34" t="n"/>
      <c r="BG29" s="34" t="n"/>
      <c r="BH29" s="34" t="n"/>
      <c r="BI29" s="34" t="n"/>
      <c r="BJ29" s="34" t="n"/>
      <c r="BK29" s="34" t="n"/>
      <c r="BL29" s="34" t="n"/>
      <c r="BM29" s="34" t="n"/>
      <c r="BN29" s="34" t="n"/>
      <c r="BO29" s="34" t="n"/>
      <c r="BP29" s="34" t="n"/>
      <c r="BQ29" s="34" t="n"/>
      <c r="BR29" s="34" t="n"/>
      <c r="BS29" s="34" t="n"/>
      <c r="BT29" s="34" t="n"/>
      <c r="BU29" s="34" t="n"/>
      <c r="BV29" s="34" t="n"/>
      <c r="BW29" s="34" t="n"/>
      <c r="BX29" s="34" t="n"/>
      <c r="BY29" s="34" t="n"/>
      <c r="BZ29" s="34" t="n"/>
      <c r="CA29" s="34" t="n"/>
      <c r="CB29" s="34" t="n"/>
      <c r="CC29" s="34" t="n"/>
      <c r="CD29" s="34" t="n"/>
      <c r="CE29" s="34" t="n"/>
      <c r="CF29" s="34" t="n"/>
      <c r="CG29" s="34" t="n"/>
      <c r="CH29" s="34" t="n"/>
      <c r="CI29" s="34" t="n"/>
      <c r="CJ29" s="34" t="n"/>
      <c r="CK29" s="34" t="n"/>
      <c r="CL29" s="34" t="n"/>
      <c r="CM29" s="34" t="n"/>
      <c r="CN29" s="34" t="n"/>
      <c r="CO29" s="34" t="n"/>
      <c r="CP29" s="34" t="n"/>
      <c r="CQ29" s="34" t="n"/>
      <c r="CR29" s="34" t="n"/>
      <c r="CS29" s="34" t="n"/>
      <c r="CT29" s="34" t="n"/>
      <c r="CU29" s="34" t="n"/>
      <c r="CV29" s="34" t="n"/>
      <c r="CW29" s="34" t="n"/>
      <c r="CX29" s="34" t="n"/>
      <c r="CY29" s="34" t="n"/>
      <c r="CZ29" s="34" t="n"/>
      <c r="DA29" s="34" t="n"/>
      <c r="DB29" s="34" t="n"/>
      <c r="DC29" s="34" t="n"/>
      <c r="DD29" s="34" t="n"/>
      <c r="DE29" s="34" t="n"/>
      <c r="DF29" s="34" t="n"/>
      <c r="DG29" s="34" t="n"/>
      <c r="DH29" s="34" t="n"/>
      <c r="DI29" s="34" t="n"/>
      <c r="DJ29" s="34" t="n"/>
      <c r="DK29" s="34" t="n"/>
      <c r="DL29" s="34" t="n"/>
      <c r="DM29" s="34" t="n"/>
      <c r="DN29" s="34" t="n"/>
      <c r="DO29" s="34" t="n"/>
      <c r="DP29" s="34" t="n"/>
      <c r="DQ29" s="34" t="n"/>
      <c r="DR29" s="34" t="n"/>
      <c r="DS29" s="34" t="n"/>
      <c r="DT29" s="34" t="n"/>
      <c r="DU29" s="34" t="n"/>
      <c r="DV29" s="34" t="n"/>
      <c r="DW29" s="34" t="n"/>
      <c r="DX29" s="34" t="n"/>
      <c r="DY29" s="34" t="n"/>
      <c r="DZ29" s="34" t="n"/>
      <c r="EA29" s="34" t="n"/>
      <c r="EB29" s="34" t="n"/>
      <c r="EC29" s="34" t="n"/>
      <c r="ED29" s="34" t="n"/>
      <c r="EE29" s="34" t="n"/>
      <c r="EF29" s="34" t="n"/>
      <c r="EG29" s="34" t="n"/>
      <c r="EH29" s="34" t="n"/>
      <c r="EI29" s="34" t="n"/>
      <c r="EJ29" s="34" t="n"/>
      <c r="EK29" s="34" t="n"/>
      <c r="EL29" s="34" t="n"/>
      <c r="EM29" s="34" t="n"/>
      <c r="EN29" s="34" t="n"/>
      <c r="EO29" s="34" t="n"/>
      <c r="EP29" s="34" t="n"/>
      <c r="EQ29" s="34" t="n"/>
      <c r="ER29" s="34" t="n"/>
      <c r="ES29" s="34" t="n"/>
      <c r="ET29" s="34" t="n"/>
      <c r="EU29" s="34" t="n"/>
      <c r="EV29" s="34" t="n"/>
      <c r="EW29" s="34" t="n"/>
      <c r="EX29" s="34" t="n"/>
      <c r="EY29" s="34" t="n"/>
      <c r="EZ29" s="34" t="n"/>
      <c r="FA29" s="34" t="n"/>
      <c r="FB29" s="34" t="n"/>
      <c r="FC29" s="34" t="n"/>
      <c r="FD29" s="34" t="n"/>
      <c r="FE29" s="34" t="n"/>
      <c r="FF29" s="34" t="n"/>
      <c r="FG29" s="34" t="n"/>
      <c r="FH29" s="34" t="n"/>
      <c r="FI29" s="34" t="n"/>
      <c r="FJ29" s="34" t="n"/>
      <c r="FK29" s="34" t="n"/>
      <c r="FL29" s="34" t="n"/>
      <c r="FM29" s="34" t="n"/>
      <c r="FN29" s="34" t="n"/>
      <c r="FO29" s="34" t="n"/>
      <c r="FP29" s="34" t="n"/>
      <c r="FQ29" s="34" t="n"/>
      <c r="FR29" s="34" t="n"/>
      <c r="FS29" s="34" t="n"/>
      <c r="FT29" s="34" t="n"/>
      <c r="FU29" s="34" t="n"/>
      <c r="FV29" s="34" t="n"/>
      <c r="FW29" s="34" t="n"/>
      <c r="FX29" s="34" t="n"/>
      <c r="FY29" s="34" t="n"/>
      <c r="FZ29" s="34" t="n"/>
      <c r="GA29" s="34" t="n"/>
    </row>
    <row r="30">
      <c r="A30" s="24" t="inlineStr">
        <is>
          <t>Net Cash Flow for Period</t>
        </is>
      </c>
      <c r="C30" s="35">
        <f>SUM(D30:GA30)</f>
        <v/>
      </c>
      <c r="D30" s="48">
        <f>D12+D19+D27</f>
        <v/>
      </c>
      <c r="E30" s="48">
        <f>E12+E19+E27</f>
        <v/>
      </c>
      <c r="F30" s="48">
        <f>F12+F19+F27</f>
        <v/>
      </c>
      <c r="G30" s="48">
        <f>G12+G19+G27</f>
        <v/>
      </c>
      <c r="H30" s="48">
        <f>H12+H19+H27</f>
        <v/>
      </c>
      <c r="I30" s="48">
        <f>I12+I19+I27</f>
        <v/>
      </c>
      <c r="J30" s="48">
        <f>J12+J19+J27</f>
        <v/>
      </c>
      <c r="K30" s="48">
        <f>K12+K19+K27</f>
        <v/>
      </c>
      <c r="L30" s="48">
        <f>L12+L19+L27</f>
        <v/>
      </c>
      <c r="M30" s="48">
        <f>M12+M19+M27</f>
        <v/>
      </c>
      <c r="N30" s="48">
        <f>N12+N19+N27</f>
        <v/>
      </c>
      <c r="O30" s="48">
        <f>O12+O19+O27</f>
        <v/>
      </c>
      <c r="P30" s="48">
        <f>P12+P19+P27</f>
        <v/>
      </c>
      <c r="Q30" s="48">
        <f>Q12+Q19+Q27</f>
        <v/>
      </c>
      <c r="R30" s="48">
        <f>R12+R19+R27</f>
        <v/>
      </c>
      <c r="S30" s="48">
        <f>S12+S19+S27</f>
        <v/>
      </c>
      <c r="T30" s="48">
        <f>T12+T19+T27</f>
        <v/>
      </c>
      <c r="U30" s="48">
        <f>U12+U19+U27</f>
        <v/>
      </c>
      <c r="V30" s="48">
        <f>V12+V19+V27</f>
        <v/>
      </c>
      <c r="W30" s="48">
        <f>W12+W19+W27</f>
        <v/>
      </c>
      <c r="X30" s="48">
        <f>X12+X19+X27</f>
        <v/>
      </c>
      <c r="Y30" s="48">
        <f>Y12+Y19+Y27</f>
        <v/>
      </c>
      <c r="Z30" s="48">
        <f>Z12+Z19+Z27</f>
        <v/>
      </c>
      <c r="AA30" s="48">
        <f>AA12+AA19+AA27</f>
        <v/>
      </c>
      <c r="AB30" s="48">
        <f>AB12+AB19+AB27</f>
        <v/>
      </c>
      <c r="AC30" s="48">
        <f>AC12+AC19+AC27</f>
        <v/>
      </c>
      <c r="AD30" s="48">
        <f>AD12+AD19+AD27</f>
        <v/>
      </c>
      <c r="AE30" s="48">
        <f>AE12+AE19+AE27</f>
        <v/>
      </c>
      <c r="AF30" s="48">
        <f>AF12+AF19+AF27</f>
        <v/>
      </c>
      <c r="AG30" s="48">
        <f>AG12+AG19+AG27</f>
        <v/>
      </c>
      <c r="AH30" s="48">
        <f>AH12+AH19+AH27</f>
        <v/>
      </c>
      <c r="AI30" s="48">
        <f>AI12+AI19+AI27</f>
        <v/>
      </c>
      <c r="AJ30" s="48">
        <f>AJ12+AJ19+AJ27</f>
        <v/>
      </c>
      <c r="AK30" s="48">
        <f>AK12+AK19+AK27</f>
        <v/>
      </c>
      <c r="AL30" s="48">
        <f>AL12+AL19+AL27</f>
        <v/>
      </c>
      <c r="AM30" s="48">
        <f>AM12+AM19+AM27</f>
        <v/>
      </c>
      <c r="AN30" s="48">
        <f>AN12+AN19+AN27</f>
        <v/>
      </c>
      <c r="AO30" s="48">
        <f>AO12+AO19+AO27</f>
        <v/>
      </c>
      <c r="AP30" s="48">
        <f>AP12+AP19+AP27</f>
        <v/>
      </c>
      <c r="AQ30" s="48">
        <f>AQ12+AQ19+AQ27</f>
        <v/>
      </c>
      <c r="AR30" s="48">
        <f>AR12+AR19+AR27</f>
        <v/>
      </c>
      <c r="AS30" s="48">
        <f>AS12+AS19+AS27</f>
        <v/>
      </c>
      <c r="AT30" s="48">
        <f>AT12+AT19+AT27</f>
        <v/>
      </c>
      <c r="AU30" s="48">
        <f>AU12+AU19+AU27</f>
        <v/>
      </c>
      <c r="AV30" s="48">
        <f>AV12+AV19+AV27</f>
        <v/>
      </c>
      <c r="AW30" s="48">
        <f>AW12+AW19+AW27</f>
        <v/>
      </c>
      <c r="AX30" s="48">
        <f>AX12+AX19+AX27</f>
        <v/>
      </c>
      <c r="AY30" s="48">
        <f>AY12+AY19+AY27</f>
        <v/>
      </c>
      <c r="AZ30" s="48">
        <f>AZ12+AZ19+AZ27</f>
        <v/>
      </c>
      <c r="BA30" s="48">
        <f>BA12+BA19+BA27</f>
        <v/>
      </c>
      <c r="BB30" s="48">
        <f>BB12+BB19+BB27</f>
        <v/>
      </c>
      <c r="BC30" s="48">
        <f>BC12+BC19+BC27</f>
        <v/>
      </c>
      <c r="BD30" s="48">
        <f>BD12+BD19+BD27</f>
        <v/>
      </c>
      <c r="BE30" s="48">
        <f>BE12+BE19+BE27</f>
        <v/>
      </c>
      <c r="BF30" s="48">
        <f>BF12+BF19+BF27</f>
        <v/>
      </c>
      <c r="BG30" s="48">
        <f>BG12+BG19+BG27</f>
        <v/>
      </c>
      <c r="BH30" s="48">
        <f>BH12+BH19+BH27</f>
        <v/>
      </c>
      <c r="BI30" s="48">
        <f>BI12+BI19+BI27</f>
        <v/>
      </c>
      <c r="BJ30" s="48">
        <f>BJ12+BJ19+BJ27</f>
        <v/>
      </c>
      <c r="BK30" s="48">
        <f>BK12+BK19+BK27</f>
        <v/>
      </c>
      <c r="BL30" s="48">
        <f>BL12+BL19+BL27</f>
        <v/>
      </c>
      <c r="BM30" s="48">
        <f>BM12+BM19+BM27</f>
        <v/>
      </c>
      <c r="BN30" s="48">
        <f>BN12+BN19+BN27</f>
        <v/>
      </c>
      <c r="BO30" s="48">
        <f>BO12+BO19+BO27</f>
        <v/>
      </c>
      <c r="BP30" s="48">
        <f>BP12+BP19+BP27</f>
        <v/>
      </c>
      <c r="BQ30" s="48">
        <f>BQ12+BQ19+BQ27</f>
        <v/>
      </c>
      <c r="BR30" s="48">
        <f>BR12+BR19+BR27</f>
        <v/>
      </c>
      <c r="BS30" s="48">
        <f>BS12+BS19+BS27</f>
        <v/>
      </c>
      <c r="BT30" s="48">
        <f>BT12+BT19+BT27</f>
        <v/>
      </c>
      <c r="BU30" s="48">
        <f>BU12+BU19+BU27</f>
        <v/>
      </c>
      <c r="BV30" s="48">
        <f>BV12+BV19+BV27</f>
        <v/>
      </c>
      <c r="BW30" s="48">
        <f>BW12+BW19+BW27</f>
        <v/>
      </c>
      <c r="BX30" s="48">
        <f>BX12+BX19+BX27</f>
        <v/>
      </c>
      <c r="BY30" s="48">
        <f>BY12+BY19+BY27</f>
        <v/>
      </c>
      <c r="BZ30" s="48">
        <f>BZ12+BZ19+BZ27</f>
        <v/>
      </c>
      <c r="CA30" s="48">
        <f>CA12+CA19+CA27</f>
        <v/>
      </c>
      <c r="CB30" s="48">
        <f>CB12+CB19+CB27</f>
        <v/>
      </c>
      <c r="CC30" s="48">
        <f>CC12+CC19+CC27</f>
        <v/>
      </c>
      <c r="CD30" s="48">
        <f>CD12+CD19+CD27</f>
        <v/>
      </c>
      <c r="CE30" s="48">
        <f>CE12+CE19+CE27</f>
        <v/>
      </c>
      <c r="CF30" s="48">
        <f>CF12+CF19+CF27</f>
        <v/>
      </c>
      <c r="CG30" s="48">
        <f>CG12+CG19+CG27</f>
        <v/>
      </c>
      <c r="CH30" s="48">
        <f>CH12+CH19+CH27</f>
        <v/>
      </c>
      <c r="CI30" s="48">
        <f>CI12+CI19+CI27</f>
        <v/>
      </c>
      <c r="CJ30" s="48">
        <f>CJ12+CJ19+CJ27</f>
        <v/>
      </c>
      <c r="CK30" s="48">
        <f>CK12+CK19+CK27</f>
        <v/>
      </c>
      <c r="CL30" s="48">
        <f>CL12+CL19+CL27</f>
        <v/>
      </c>
      <c r="CM30" s="48">
        <f>CM12+CM19+CM27</f>
        <v/>
      </c>
      <c r="CN30" s="48">
        <f>CN12+CN19+CN27</f>
        <v/>
      </c>
      <c r="CO30" s="48">
        <f>CO12+CO19+CO27</f>
        <v/>
      </c>
      <c r="CP30" s="48">
        <f>CP12+CP19+CP27</f>
        <v/>
      </c>
      <c r="CQ30" s="48">
        <f>CQ12+CQ19+CQ27</f>
        <v/>
      </c>
      <c r="CR30" s="48">
        <f>CR12+CR19+CR27</f>
        <v/>
      </c>
      <c r="CS30" s="48">
        <f>CS12+CS19+CS27</f>
        <v/>
      </c>
      <c r="CT30" s="48">
        <f>CT12+CT19+CT27</f>
        <v/>
      </c>
      <c r="CU30" s="48">
        <f>CU12+CU19+CU27</f>
        <v/>
      </c>
      <c r="CV30" s="48">
        <f>CV12+CV19+CV27</f>
        <v/>
      </c>
      <c r="CW30" s="48">
        <f>CW12+CW19+CW27</f>
        <v/>
      </c>
      <c r="CX30" s="48">
        <f>CX12+CX19+CX27</f>
        <v/>
      </c>
      <c r="CY30" s="48">
        <f>CY12+CY19+CY27</f>
        <v/>
      </c>
      <c r="CZ30" s="48">
        <f>CZ12+CZ19+CZ27</f>
        <v/>
      </c>
      <c r="DA30" s="48">
        <f>DA12+DA19+DA27</f>
        <v/>
      </c>
      <c r="DB30" s="48">
        <f>DB12+DB19+DB27</f>
        <v/>
      </c>
      <c r="DC30" s="48">
        <f>DC12+DC19+DC27</f>
        <v/>
      </c>
      <c r="DD30" s="48">
        <f>DD12+DD19+DD27</f>
        <v/>
      </c>
      <c r="DE30" s="48">
        <f>DE12+DE19+DE27</f>
        <v/>
      </c>
      <c r="DF30" s="48">
        <f>DF12+DF19+DF27</f>
        <v/>
      </c>
      <c r="DG30" s="48">
        <f>DG12+DG19+DG27</f>
        <v/>
      </c>
      <c r="DH30" s="48">
        <f>DH12+DH19+DH27</f>
        <v/>
      </c>
      <c r="DI30" s="48">
        <f>DI12+DI19+DI27</f>
        <v/>
      </c>
      <c r="DJ30" s="48">
        <f>DJ12+DJ19+DJ27</f>
        <v/>
      </c>
      <c r="DK30" s="48">
        <f>DK12+DK19+DK27</f>
        <v/>
      </c>
      <c r="DL30" s="48">
        <f>DL12+DL19+DL27</f>
        <v/>
      </c>
      <c r="DM30" s="48">
        <f>DM12+DM19+DM27</f>
        <v/>
      </c>
      <c r="DN30" s="48">
        <f>DN12+DN19+DN27</f>
        <v/>
      </c>
      <c r="DO30" s="48">
        <f>DO12+DO19+DO27</f>
        <v/>
      </c>
      <c r="DP30" s="48">
        <f>DP12+DP19+DP27</f>
        <v/>
      </c>
      <c r="DQ30" s="48">
        <f>DQ12+DQ19+DQ27</f>
        <v/>
      </c>
      <c r="DR30" s="48">
        <f>DR12+DR19+DR27</f>
        <v/>
      </c>
      <c r="DS30" s="48">
        <f>DS12+DS19+DS27</f>
        <v/>
      </c>
      <c r="DT30" s="48">
        <f>DT12+DT19+DT27</f>
        <v/>
      </c>
      <c r="DU30" s="48">
        <f>DU12+DU19+DU27</f>
        <v/>
      </c>
      <c r="DV30" s="48">
        <f>DV12+DV19+DV27</f>
        <v/>
      </c>
      <c r="DW30" s="48">
        <f>DW12+DW19+DW27</f>
        <v/>
      </c>
      <c r="DX30" s="48">
        <f>DX12+DX19+DX27</f>
        <v/>
      </c>
      <c r="DY30" s="48">
        <f>DY12+DY19+DY27</f>
        <v/>
      </c>
      <c r="DZ30" s="48">
        <f>DZ12+DZ19+DZ27</f>
        <v/>
      </c>
      <c r="EA30" s="48">
        <f>EA12+EA19+EA27</f>
        <v/>
      </c>
      <c r="EB30" s="48">
        <f>EB12+EB19+EB27</f>
        <v/>
      </c>
      <c r="EC30" s="48">
        <f>EC12+EC19+EC27</f>
        <v/>
      </c>
      <c r="ED30" s="48">
        <f>ED12+ED19+ED27</f>
        <v/>
      </c>
      <c r="EE30" s="48">
        <f>EE12+EE19+EE27</f>
        <v/>
      </c>
      <c r="EF30" s="48">
        <f>EF12+EF19+EF27</f>
        <v/>
      </c>
      <c r="EG30" s="48">
        <f>EG12+EG19+EG27</f>
        <v/>
      </c>
      <c r="EH30" s="48">
        <f>EH12+EH19+EH27</f>
        <v/>
      </c>
      <c r="EI30" s="48">
        <f>EI12+EI19+EI27</f>
        <v/>
      </c>
      <c r="EJ30" s="48">
        <f>EJ12+EJ19+EJ27</f>
        <v/>
      </c>
      <c r="EK30" s="48">
        <f>EK12+EK19+EK27</f>
        <v/>
      </c>
      <c r="EL30" s="48">
        <f>EL12+EL19+EL27</f>
        <v/>
      </c>
      <c r="EM30" s="48">
        <f>EM12+EM19+EM27</f>
        <v/>
      </c>
      <c r="EN30" s="48">
        <f>EN12+EN19+EN27</f>
        <v/>
      </c>
      <c r="EO30" s="48">
        <f>EO12+EO19+EO27</f>
        <v/>
      </c>
      <c r="EP30" s="48">
        <f>EP12+EP19+EP27</f>
        <v/>
      </c>
      <c r="EQ30" s="48">
        <f>EQ12+EQ19+EQ27</f>
        <v/>
      </c>
      <c r="ER30" s="48">
        <f>ER12+ER19+ER27</f>
        <v/>
      </c>
      <c r="ES30" s="48">
        <f>ES12+ES19+ES27</f>
        <v/>
      </c>
      <c r="ET30" s="48">
        <f>ET12+ET19+ET27</f>
        <v/>
      </c>
      <c r="EU30" s="48">
        <f>EU12+EU19+EU27</f>
        <v/>
      </c>
      <c r="EV30" s="48">
        <f>EV12+EV19+EV27</f>
        <v/>
      </c>
      <c r="EW30" s="48">
        <f>EW12+EW19+EW27</f>
        <v/>
      </c>
      <c r="EX30" s="48">
        <f>EX12+EX19+EX27</f>
        <v/>
      </c>
      <c r="EY30" s="48">
        <f>EY12+EY19+EY27</f>
        <v/>
      </c>
      <c r="EZ30" s="48">
        <f>EZ12+EZ19+EZ27</f>
        <v/>
      </c>
      <c r="FA30" s="48">
        <f>FA12+FA19+FA27</f>
        <v/>
      </c>
      <c r="FB30" s="48">
        <f>FB12+FB19+FB27</f>
        <v/>
      </c>
      <c r="FC30" s="48">
        <f>FC12+FC19+FC27</f>
        <v/>
      </c>
      <c r="FD30" s="48">
        <f>FD12+FD19+FD27</f>
        <v/>
      </c>
      <c r="FE30" s="48">
        <f>FE12+FE19+FE27</f>
        <v/>
      </c>
      <c r="FF30" s="48">
        <f>FF12+FF19+FF27</f>
        <v/>
      </c>
      <c r="FG30" s="48">
        <f>FG12+FG19+FG27</f>
        <v/>
      </c>
      <c r="FH30" s="48">
        <f>FH12+FH19+FH27</f>
        <v/>
      </c>
      <c r="FI30" s="48">
        <f>FI12+FI19+FI27</f>
        <v/>
      </c>
      <c r="FJ30" s="48">
        <f>FJ12+FJ19+FJ27</f>
        <v/>
      </c>
      <c r="FK30" s="48">
        <f>FK12+FK19+FK27</f>
        <v/>
      </c>
      <c r="FL30" s="48">
        <f>FL12+FL19+FL27</f>
        <v/>
      </c>
      <c r="FM30" s="48">
        <f>FM12+FM19+FM27</f>
        <v/>
      </c>
      <c r="FN30" s="48">
        <f>FN12+FN19+FN27</f>
        <v/>
      </c>
      <c r="FO30" s="48">
        <f>FO12+FO19+FO27</f>
        <v/>
      </c>
      <c r="FP30" s="48">
        <f>FP12+FP19+FP27</f>
        <v/>
      </c>
      <c r="FQ30" s="48">
        <f>FQ12+FQ19+FQ27</f>
        <v/>
      </c>
      <c r="FR30" s="48">
        <f>FR12+FR19+FR27</f>
        <v/>
      </c>
      <c r="FS30" s="48">
        <f>FS12+FS19+FS27</f>
        <v/>
      </c>
      <c r="FT30" s="48">
        <f>FT12+FT19+FT27</f>
        <v/>
      </c>
      <c r="FU30" s="48">
        <f>FU12+FU19+FU27</f>
        <v/>
      </c>
      <c r="FV30" s="48">
        <f>FV12+FV19+FV27</f>
        <v/>
      </c>
      <c r="FW30" s="48">
        <f>FW12+FW19+FW27</f>
        <v/>
      </c>
      <c r="FX30" s="48">
        <f>FX12+FX19+FX27</f>
        <v/>
      </c>
      <c r="FY30" s="48">
        <f>FY12+FY19+FY27</f>
        <v/>
      </c>
      <c r="FZ30" s="48">
        <f>FZ12+FZ19+FZ27</f>
        <v/>
      </c>
      <c r="GA30" s="48">
        <f>GA12+GA19+GA27</f>
        <v/>
      </c>
    </row>
    <row r="31">
      <c r="A31" s="25" t="inlineStr">
        <is>
          <t>Opening Cash Balance</t>
        </is>
      </c>
      <c r="D31" s="47" t="n">
        <v>0</v>
      </c>
      <c r="E31" s="47">
        <f>D33</f>
        <v/>
      </c>
      <c r="F31" s="47">
        <f>E33</f>
        <v/>
      </c>
      <c r="G31" s="47">
        <f>F33</f>
        <v/>
      </c>
      <c r="H31" s="47">
        <f>G33</f>
        <v/>
      </c>
      <c r="I31" s="47">
        <f>H33</f>
        <v/>
      </c>
      <c r="J31" s="47">
        <f>I33</f>
        <v/>
      </c>
      <c r="K31" s="47">
        <f>J33</f>
        <v/>
      </c>
      <c r="L31" s="47">
        <f>K33</f>
        <v/>
      </c>
      <c r="M31" s="47">
        <f>L33</f>
        <v/>
      </c>
      <c r="N31" s="47">
        <f>M33</f>
        <v/>
      </c>
      <c r="O31" s="47">
        <f>N33</f>
        <v/>
      </c>
      <c r="P31" s="47">
        <f>O33</f>
        <v/>
      </c>
      <c r="Q31" s="47">
        <f>P33</f>
        <v/>
      </c>
      <c r="R31" s="47">
        <f>Q33</f>
        <v/>
      </c>
      <c r="S31" s="47">
        <f>R33</f>
        <v/>
      </c>
      <c r="T31" s="47">
        <f>S33</f>
        <v/>
      </c>
      <c r="U31" s="47">
        <f>T33</f>
        <v/>
      </c>
      <c r="V31" s="47">
        <f>U33</f>
        <v/>
      </c>
      <c r="W31" s="47">
        <f>V33</f>
        <v/>
      </c>
      <c r="X31" s="47">
        <f>W33</f>
        <v/>
      </c>
      <c r="Y31" s="47">
        <f>X33</f>
        <v/>
      </c>
      <c r="Z31" s="47">
        <f>Y33</f>
        <v/>
      </c>
      <c r="AA31" s="47">
        <f>Z33</f>
        <v/>
      </c>
      <c r="AB31" s="47">
        <f>AA33</f>
        <v/>
      </c>
      <c r="AC31" s="47">
        <f>AB33</f>
        <v/>
      </c>
      <c r="AD31" s="47">
        <f>AC33</f>
        <v/>
      </c>
      <c r="AE31" s="47">
        <f>AD33</f>
        <v/>
      </c>
      <c r="AF31" s="47">
        <f>AE33</f>
        <v/>
      </c>
      <c r="AG31" s="47">
        <f>AF33</f>
        <v/>
      </c>
      <c r="AH31" s="47">
        <f>AG33</f>
        <v/>
      </c>
      <c r="AI31" s="47">
        <f>AH33</f>
        <v/>
      </c>
      <c r="AJ31" s="47">
        <f>AI33</f>
        <v/>
      </c>
      <c r="AK31" s="47">
        <f>AJ33</f>
        <v/>
      </c>
      <c r="AL31" s="47">
        <f>AK33</f>
        <v/>
      </c>
      <c r="AM31" s="47">
        <f>AL33</f>
        <v/>
      </c>
      <c r="AN31" s="47">
        <f>AM33</f>
        <v/>
      </c>
      <c r="AO31" s="47">
        <f>AN33</f>
        <v/>
      </c>
      <c r="AP31" s="47">
        <f>AO33</f>
        <v/>
      </c>
      <c r="AQ31" s="47">
        <f>AP33</f>
        <v/>
      </c>
      <c r="AR31" s="47">
        <f>AQ33</f>
        <v/>
      </c>
      <c r="AS31" s="47">
        <f>AR33</f>
        <v/>
      </c>
      <c r="AT31" s="47">
        <f>AS33</f>
        <v/>
      </c>
      <c r="AU31" s="47">
        <f>AT33</f>
        <v/>
      </c>
      <c r="AV31" s="47">
        <f>AU33</f>
        <v/>
      </c>
      <c r="AW31" s="47">
        <f>AV33</f>
        <v/>
      </c>
      <c r="AX31" s="47">
        <f>AW33</f>
        <v/>
      </c>
      <c r="AY31" s="47">
        <f>AX33</f>
        <v/>
      </c>
      <c r="AZ31" s="47">
        <f>AY33</f>
        <v/>
      </c>
      <c r="BA31" s="47">
        <f>AZ33</f>
        <v/>
      </c>
      <c r="BB31" s="47">
        <f>BA33</f>
        <v/>
      </c>
      <c r="BC31" s="47">
        <f>BB33</f>
        <v/>
      </c>
      <c r="BD31" s="47">
        <f>BC33</f>
        <v/>
      </c>
      <c r="BE31" s="47">
        <f>BD33</f>
        <v/>
      </c>
      <c r="BF31" s="47">
        <f>BE33</f>
        <v/>
      </c>
      <c r="BG31" s="47">
        <f>BF33</f>
        <v/>
      </c>
      <c r="BH31" s="47">
        <f>BG33</f>
        <v/>
      </c>
      <c r="BI31" s="47">
        <f>BH33</f>
        <v/>
      </c>
      <c r="BJ31" s="47">
        <f>BI33</f>
        <v/>
      </c>
      <c r="BK31" s="47">
        <f>BJ33</f>
        <v/>
      </c>
      <c r="BL31" s="47">
        <f>BK33</f>
        <v/>
      </c>
      <c r="BM31" s="47">
        <f>BL33</f>
        <v/>
      </c>
      <c r="BN31" s="47">
        <f>BM33</f>
        <v/>
      </c>
      <c r="BO31" s="47">
        <f>BN33</f>
        <v/>
      </c>
      <c r="BP31" s="47">
        <f>BO33</f>
        <v/>
      </c>
      <c r="BQ31" s="47">
        <f>BP33</f>
        <v/>
      </c>
      <c r="BR31" s="47">
        <f>BQ33</f>
        <v/>
      </c>
      <c r="BS31" s="47">
        <f>BR33</f>
        <v/>
      </c>
      <c r="BT31" s="47">
        <f>BS33</f>
        <v/>
      </c>
      <c r="BU31" s="47">
        <f>BT33</f>
        <v/>
      </c>
      <c r="BV31" s="47">
        <f>BU33</f>
        <v/>
      </c>
      <c r="BW31" s="47">
        <f>BV33</f>
        <v/>
      </c>
      <c r="BX31" s="47">
        <f>BW33</f>
        <v/>
      </c>
      <c r="BY31" s="47">
        <f>BX33</f>
        <v/>
      </c>
      <c r="BZ31" s="47">
        <f>BY33</f>
        <v/>
      </c>
      <c r="CA31" s="47">
        <f>BZ33</f>
        <v/>
      </c>
      <c r="CB31" s="47">
        <f>CA33</f>
        <v/>
      </c>
      <c r="CC31" s="47">
        <f>CB33</f>
        <v/>
      </c>
      <c r="CD31" s="47">
        <f>CC33</f>
        <v/>
      </c>
      <c r="CE31" s="47">
        <f>CD33</f>
        <v/>
      </c>
      <c r="CF31" s="47">
        <f>CE33</f>
        <v/>
      </c>
      <c r="CG31" s="47">
        <f>CF33</f>
        <v/>
      </c>
      <c r="CH31" s="47">
        <f>CG33</f>
        <v/>
      </c>
      <c r="CI31" s="47">
        <f>CH33</f>
        <v/>
      </c>
      <c r="CJ31" s="47">
        <f>CI33</f>
        <v/>
      </c>
      <c r="CK31" s="47">
        <f>CJ33</f>
        <v/>
      </c>
      <c r="CL31" s="47">
        <f>CK33</f>
        <v/>
      </c>
      <c r="CM31" s="47">
        <f>CL33</f>
        <v/>
      </c>
      <c r="CN31" s="47">
        <f>CM33</f>
        <v/>
      </c>
      <c r="CO31" s="47">
        <f>CN33</f>
        <v/>
      </c>
      <c r="CP31" s="47">
        <f>CO33</f>
        <v/>
      </c>
      <c r="CQ31" s="47">
        <f>CP33</f>
        <v/>
      </c>
      <c r="CR31" s="47">
        <f>CQ33</f>
        <v/>
      </c>
      <c r="CS31" s="47">
        <f>CR33</f>
        <v/>
      </c>
      <c r="CT31" s="47">
        <f>CS33</f>
        <v/>
      </c>
      <c r="CU31" s="47">
        <f>CT33</f>
        <v/>
      </c>
      <c r="CV31" s="47">
        <f>CU33</f>
        <v/>
      </c>
      <c r="CW31" s="47">
        <f>CV33</f>
        <v/>
      </c>
      <c r="CX31" s="47">
        <f>CW33</f>
        <v/>
      </c>
      <c r="CY31" s="47">
        <f>CX33</f>
        <v/>
      </c>
      <c r="CZ31" s="47">
        <f>CY33</f>
        <v/>
      </c>
      <c r="DA31" s="47">
        <f>CZ33</f>
        <v/>
      </c>
      <c r="DB31" s="47">
        <f>DA33</f>
        <v/>
      </c>
      <c r="DC31" s="47">
        <f>DB33</f>
        <v/>
      </c>
      <c r="DD31" s="47">
        <f>DC33</f>
        <v/>
      </c>
      <c r="DE31" s="47">
        <f>DD33</f>
        <v/>
      </c>
      <c r="DF31" s="47">
        <f>DE33</f>
        <v/>
      </c>
      <c r="DG31" s="47">
        <f>DF33</f>
        <v/>
      </c>
      <c r="DH31" s="47">
        <f>DG33</f>
        <v/>
      </c>
      <c r="DI31" s="47">
        <f>DH33</f>
        <v/>
      </c>
      <c r="DJ31" s="47">
        <f>DI33</f>
        <v/>
      </c>
      <c r="DK31" s="47">
        <f>DJ33</f>
        <v/>
      </c>
      <c r="DL31" s="47">
        <f>DK33</f>
        <v/>
      </c>
      <c r="DM31" s="47">
        <f>DL33</f>
        <v/>
      </c>
      <c r="DN31" s="47">
        <f>DM33</f>
        <v/>
      </c>
      <c r="DO31" s="47">
        <f>DN33</f>
        <v/>
      </c>
      <c r="DP31" s="47">
        <f>DO33</f>
        <v/>
      </c>
      <c r="DQ31" s="47">
        <f>DP33</f>
        <v/>
      </c>
      <c r="DR31" s="47">
        <f>DQ33</f>
        <v/>
      </c>
      <c r="DS31" s="47">
        <f>DR33</f>
        <v/>
      </c>
      <c r="DT31" s="47">
        <f>DS33</f>
        <v/>
      </c>
      <c r="DU31" s="47">
        <f>DT33</f>
        <v/>
      </c>
      <c r="DV31" s="47">
        <f>DU33</f>
        <v/>
      </c>
      <c r="DW31" s="47">
        <f>DV33</f>
        <v/>
      </c>
      <c r="DX31" s="47">
        <f>DW33</f>
        <v/>
      </c>
      <c r="DY31" s="47">
        <f>DX33</f>
        <v/>
      </c>
      <c r="DZ31" s="47">
        <f>DY33</f>
        <v/>
      </c>
      <c r="EA31" s="47">
        <f>DZ33</f>
        <v/>
      </c>
      <c r="EB31" s="47">
        <f>EA33</f>
        <v/>
      </c>
      <c r="EC31" s="47">
        <f>EB33</f>
        <v/>
      </c>
      <c r="ED31" s="47">
        <f>EC33</f>
        <v/>
      </c>
      <c r="EE31" s="47">
        <f>ED33</f>
        <v/>
      </c>
      <c r="EF31" s="47">
        <f>EE33</f>
        <v/>
      </c>
      <c r="EG31" s="47">
        <f>EF33</f>
        <v/>
      </c>
      <c r="EH31" s="47">
        <f>EG33</f>
        <v/>
      </c>
      <c r="EI31" s="47">
        <f>EH33</f>
        <v/>
      </c>
      <c r="EJ31" s="47">
        <f>EI33</f>
        <v/>
      </c>
      <c r="EK31" s="47">
        <f>EJ33</f>
        <v/>
      </c>
      <c r="EL31" s="47">
        <f>EK33</f>
        <v/>
      </c>
      <c r="EM31" s="47">
        <f>EL33</f>
        <v/>
      </c>
      <c r="EN31" s="47">
        <f>EM33</f>
        <v/>
      </c>
      <c r="EO31" s="47">
        <f>EN33</f>
        <v/>
      </c>
      <c r="EP31" s="47">
        <f>EO33</f>
        <v/>
      </c>
      <c r="EQ31" s="47">
        <f>EP33</f>
        <v/>
      </c>
      <c r="ER31" s="47">
        <f>EQ33</f>
        <v/>
      </c>
      <c r="ES31" s="47">
        <f>ER33</f>
        <v/>
      </c>
      <c r="ET31" s="47">
        <f>ES33</f>
        <v/>
      </c>
      <c r="EU31" s="47">
        <f>ET33</f>
        <v/>
      </c>
      <c r="EV31" s="47">
        <f>EU33</f>
        <v/>
      </c>
      <c r="EW31" s="47">
        <f>EV33</f>
        <v/>
      </c>
      <c r="EX31" s="47">
        <f>EW33</f>
        <v/>
      </c>
      <c r="EY31" s="47">
        <f>EX33</f>
        <v/>
      </c>
      <c r="EZ31" s="47">
        <f>EY33</f>
        <v/>
      </c>
      <c r="FA31" s="47">
        <f>EZ33</f>
        <v/>
      </c>
      <c r="FB31" s="47">
        <f>FA33</f>
        <v/>
      </c>
      <c r="FC31" s="47">
        <f>FB33</f>
        <v/>
      </c>
      <c r="FD31" s="47">
        <f>FC33</f>
        <v/>
      </c>
      <c r="FE31" s="47">
        <f>FD33</f>
        <v/>
      </c>
      <c r="FF31" s="47">
        <f>FE33</f>
        <v/>
      </c>
      <c r="FG31" s="47">
        <f>FF33</f>
        <v/>
      </c>
      <c r="FH31" s="47">
        <f>FG33</f>
        <v/>
      </c>
      <c r="FI31" s="47">
        <f>FH33</f>
        <v/>
      </c>
      <c r="FJ31" s="47">
        <f>FI33</f>
        <v/>
      </c>
      <c r="FK31" s="47">
        <f>FJ33</f>
        <v/>
      </c>
      <c r="FL31" s="47">
        <f>FK33</f>
        <v/>
      </c>
      <c r="FM31" s="47">
        <f>FL33</f>
        <v/>
      </c>
      <c r="FN31" s="47">
        <f>FM33</f>
        <v/>
      </c>
      <c r="FO31" s="47">
        <f>FN33</f>
        <v/>
      </c>
      <c r="FP31" s="47">
        <f>FO33</f>
        <v/>
      </c>
      <c r="FQ31" s="47">
        <f>FP33</f>
        <v/>
      </c>
      <c r="FR31" s="47">
        <f>FQ33</f>
        <v/>
      </c>
      <c r="FS31" s="47">
        <f>FR33</f>
        <v/>
      </c>
      <c r="FT31" s="47">
        <f>FS33</f>
        <v/>
      </c>
      <c r="FU31" s="47">
        <f>FT33</f>
        <v/>
      </c>
      <c r="FV31" s="47">
        <f>FU33</f>
        <v/>
      </c>
      <c r="FW31" s="47">
        <f>FV33</f>
        <v/>
      </c>
      <c r="FX31" s="47">
        <f>FW33</f>
        <v/>
      </c>
      <c r="FY31" s="47">
        <f>FX33</f>
        <v/>
      </c>
      <c r="FZ31" s="47">
        <f>FY33</f>
        <v/>
      </c>
      <c r="GA31" s="47">
        <f>FZ33</f>
        <v/>
      </c>
    </row>
    <row r="33">
      <c r="A33" s="24" t="inlineStr">
        <is>
          <t>Closing Cash Balance</t>
        </is>
      </c>
      <c r="D33" s="49">
        <f>D31+D30</f>
        <v/>
      </c>
      <c r="E33" s="49">
        <f>E31+E30</f>
        <v/>
      </c>
      <c r="F33" s="49">
        <f>F31+F30</f>
        <v/>
      </c>
      <c r="G33" s="49">
        <f>G31+G30</f>
        <v/>
      </c>
      <c r="H33" s="49">
        <f>H31+H30</f>
        <v/>
      </c>
      <c r="I33" s="49">
        <f>I31+I30</f>
        <v/>
      </c>
      <c r="J33" s="49">
        <f>J31+J30</f>
        <v/>
      </c>
      <c r="K33" s="49">
        <f>K31+K30</f>
        <v/>
      </c>
      <c r="L33" s="49">
        <f>L31+L30</f>
        <v/>
      </c>
      <c r="M33" s="49">
        <f>M31+M30</f>
        <v/>
      </c>
      <c r="N33" s="49">
        <f>N31+N30</f>
        <v/>
      </c>
      <c r="O33" s="49">
        <f>O31+O30</f>
        <v/>
      </c>
      <c r="P33" s="49">
        <f>P31+P30</f>
        <v/>
      </c>
      <c r="Q33" s="49">
        <f>Q31+Q30</f>
        <v/>
      </c>
      <c r="R33" s="49">
        <f>R31+R30</f>
        <v/>
      </c>
      <c r="S33" s="49">
        <f>S31+S30</f>
        <v/>
      </c>
      <c r="T33" s="49">
        <f>T31+T30</f>
        <v/>
      </c>
      <c r="U33" s="49">
        <f>U31+U30</f>
        <v/>
      </c>
      <c r="V33" s="49">
        <f>V31+V30</f>
        <v/>
      </c>
      <c r="W33" s="49">
        <f>W31+W30</f>
        <v/>
      </c>
      <c r="X33" s="49">
        <f>X31+X30</f>
        <v/>
      </c>
      <c r="Y33" s="49">
        <f>Y31+Y30</f>
        <v/>
      </c>
      <c r="Z33" s="49">
        <f>Z31+Z30</f>
        <v/>
      </c>
      <c r="AA33" s="49">
        <f>AA31+AA30</f>
        <v/>
      </c>
      <c r="AB33" s="49">
        <f>AB31+AB30</f>
        <v/>
      </c>
      <c r="AC33" s="49">
        <f>AC31+AC30</f>
        <v/>
      </c>
      <c r="AD33" s="49">
        <f>AD31+AD30</f>
        <v/>
      </c>
      <c r="AE33" s="49">
        <f>AE31+AE30</f>
        <v/>
      </c>
      <c r="AF33" s="49">
        <f>AF31+AF30</f>
        <v/>
      </c>
      <c r="AG33" s="49">
        <f>AG31+AG30</f>
        <v/>
      </c>
      <c r="AH33" s="49">
        <f>AH31+AH30</f>
        <v/>
      </c>
      <c r="AI33" s="49">
        <f>AI31+AI30</f>
        <v/>
      </c>
      <c r="AJ33" s="49">
        <f>AJ31+AJ30</f>
        <v/>
      </c>
      <c r="AK33" s="49">
        <f>AK31+AK30</f>
        <v/>
      </c>
      <c r="AL33" s="49">
        <f>AL31+AL30</f>
        <v/>
      </c>
      <c r="AM33" s="49">
        <f>AM31+AM30</f>
        <v/>
      </c>
      <c r="AN33" s="49">
        <f>AN31+AN30</f>
        <v/>
      </c>
      <c r="AO33" s="49">
        <f>AO31+AO30</f>
        <v/>
      </c>
      <c r="AP33" s="49">
        <f>AP31+AP30</f>
        <v/>
      </c>
      <c r="AQ33" s="49">
        <f>AQ31+AQ30</f>
        <v/>
      </c>
      <c r="AR33" s="49">
        <f>AR31+AR30</f>
        <v/>
      </c>
      <c r="AS33" s="49">
        <f>AS31+AS30</f>
        <v/>
      </c>
      <c r="AT33" s="49">
        <f>AT31+AT30</f>
        <v/>
      </c>
      <c r="AU33" s="49">
        <f>AU31+AU30</f>
        <v/>
      </c>
      <c r="AV33" s="49">
        <f>AV31+AV30</f>
        <v/>
      </c>
      <c r="AW33" s="49">
        <f>AW31+AW30</f>
        <v/>
      </c>
      <c r="AX33" s="49">
        <f>AX31+AX30</f>
        <v/>
      </c>
      <c r="AY33" s="49">
        <f>AY31+AY30</f>
        <v/>
      </c>
      <c r="AZ33" s="49">
        <f>AZ31+AZ30</f>
        <v/>
      </c>
      <c r="BA33" s="49">
        <f>BA31+BA30</f>
        <v/>
      </c>
      <c r="BB33" s="49">
        <f>BB31+BB30</f>
        <v/>
      </c>
      <c r="BC33" s="49">
        <f>BC31+BC30</f>
        <v/>
      </c>
      <c r="BD33" s="49">
        <f>BD31+BD30</f>
        <v/>
      </c>
      <c r="BE33" s="49">
        <f>BE31+BE30</f>
        <v/>
      </c>
      <c r="BF33" s="49">
        <f>BF31+BF30</f>
        <v/>
      </c>
      <c r="BG33" s="49">
        <f>BG31+BG30</f>
        <v/>
      </c>
      <c r="BH33" s="49">
        <f>BH31+BH30</f>
        <v/>
      </c>
      <c r="BI33" s="49">
        <f>BI31+BI30</f>
        <v/>
      </c>
      <c r="BJ33" s="49">
        <f>BJ31+BJ30</f>
        <v/>
      </c>
      <c r="BK33" s="49">
        <f>BK31+BK30</f>
        <v/>
      </c>
      <c r="BL33" s="49">
        <f>BL31+BL30</f>
        <v/>
      </c>
      <c r="BM33" s="49">
        <f>BM31+BM30</f>
        <v/>
      </c>
      <c r="BN33" s="49">
        <f>BN31+BN30</f>
        <v/>
      </c>
      <c r="BO33" s="49">
        <f>BO31+BO30</f>
        <v/>
      </c>
      <c r="BP33" s="49">
        <f>BP31+BP30</f>
        <v/>
      </c>
      <c r="BQ33" s="49">
        <f>BQ31+BQ30</f>
        <v/>
      </c>
      <c r="BR33" s="49">
        <f>BR31+BR30</f>
        <v/>
      </c>
      <c r="BS33" s="49">
        <f>BS31+BS30</f>
        <v/>
      </c>
      <c r="BT33" s="49">
        <f>BT31+BT30</f>
        <v/>
      </c>
      <c r="BU33" s="49">
        <f>BU31+BU30</f>
        <v/>
      </c>
      <c r="BV33" s="49">
        <f>BV31+BV30</f>
        <v/>
      </c>
      <c r="BW33" s="49">
        <f>BW31+BW30</f>
        <v/>
      </c>
      <c r="BX33" s="49">
        <f>BX31+BX30</f>
        <v/>
      </c>
      <c r="BY33" s="49">
        <f>BY31+BY30</f>
        <v/>
      </c>
      <c r="BZ33" s="49">
        <f>BZ31+BZ30</f>
        <v/>
      </c>
      <c r="CA33" s="49">
        <f>CA31+CA30</f>
        <v/>
      </c>
      <c r="CB33" s="49">
        <f>CB31+CB30</f>
        <v/>
      </c>
      <c r="CC33" s="49">
        <f>CC31+CC30</f>
        <v/>
      </c>
      <c r="CD33" s="49">
        <f>CD31+CD30</f>
        <v/>
      </c>
      <c r="CE33" s="49">
        <f>CE31+CE30</f>
        <v/>
      </c>
      <c r="CF33" s="49">
        <f>CF31+CF30</f>
        <v/>
      </c>
      <c r="CG33" s="49">
        <f>CG31+CG30</f>
        <v/>
      </c>
      <c r="CH33" s="49">
        <f>CH31+CH30</f>
        <v/>
      </c>
      <c r="CI33" s="49">
        <f>CI31+CI30</f>
        <v/>
      </c>
      <c r="CJ33" s="49">
        <f>CJ31+CJ30</f>
        <v/>
      </c>
      <c r="CK33" s="49">
        <f>CK31+CK30</f>
        <v/>
      </c>
      <c r="CL33" s="49">
        <f>CL31+CL30</f>
        <v/>
      </c>
      <c r="CM33" s="49">
        <f>CM31+CM30</f>
        <v/>
      </c>
      <c r="CN33" s="49">
        <f>CN31+CN30</f>
        <v/>
      </c>
      <c r="CO33" s="49">
        <f>CO31+CO30</f>
        <v/>
      </c>
      <c r="CP33" s="49">
        <f>CP31+CP30</f>
        <v/>
      </c>
      <c r="CQ33" s="49">
        <f>CQ31+CQ30</f>
        <v/>
      </c>
      <c r="CR33" s="49">
        <f>CR31+CR30</f>
        <v/>
      </c>
      <c r="CS33" s="49">
        <f>CS31+CS30</f>
        <v/>
      </c>
      <c r="CT33" s="49">
        <f>CT31+CT30</f>
        <v/>
      </c>
      <c r="CU33" s="49">
        <f>CU31+CU30</f>
        <v/>
      </c>
      <c r="CV33" s="49">
        <f>CV31+CV30</f>
        <v/>
      </c>
      <c r="CW33" s="49">
        <f>CW31+CW30</f>
        <v/>
      </c>
      <c r="CX33" s="49">
        <f>CX31+CX30</f>
        <v/>
      </c>
      <c r="CY33" s="49">
        <f>CY31+CY30</f>
        <v/>
      </c>
      <c r="CZ33" s="49">
        <f>CZ31+CZ30</f>
        <v/>
      </c>
      <c r="DA33" s="49">
        <f>DA31+DA30</f>
        <v/>
      </c>
      <c r="DB33" s="49">
        <f>DB31+DB30</f>
        <v/>
      </c>
      <c r="DC33" s="49">
        <f>DC31+DC30</f>
        <v/>
      </c>
      <c r="DD33" s="49">
        <f>DD31+DD30</f>
        <v/>
      </c>
      <c r="DE33" s="49">
        <f>DE31+DE30</f>
        <v/>
      </c>
      <c r="DF33" s="49">
        <f>DF31+DF30</f>
        <v/>
      </c>
      <c r="DG33" s="49">
        <f>DG31+DG30</f>
        <v/>
      </c>
      <c r="DH33" s="49">
        <f>DH31+DH30</f>
        <v/>
      </c>
      <c r="DI33" s="49">
        <f>DI31+DI30</f>
        <v/>
      </c>
      <c r="DJ33" s="49">
        <f>DJ31+DJ30</f>
        <v/>
      </c>
      <c r="DK33" s="49">
        <f>DK31+DK30</f>
        <v/>
      </c>
      <c r="DL33" s="49">
        <f>DL31+DL30</f>
        <v/>
      </c>
      <c r="DM33" s="49">
        <f>DM31+DM30</f>
        <v/>
      </c>
      <c r="DN33" s="49">
        <f>DN31+DN30</f>
        <v/>
      </c>
      <c r="DO33" s="49">
        <f>DO31+DO30</f>
        <v/>
      </c>
      <c r="DP33" s="49">
        <f>DP31+DP30</f>
        <v/>
      </c>
      <c r="DQ33" s="49">
        <f>DQ31+DQ30</f>
        <v/>
      </c>
      <c r="DR33" s="49">
        <f>DR31+DR30</f>
        <v/>
      </c>
      <c r="DS33" s="49">
        <f>DS31+DS30</f>
        <v/>
      </c>
      <c r="DT33" s="49">
        <f>DT31+DT30</f>
        <v/>
      </c>
      <c r="DU33" s="49">
        <f>DU31+DU30</f>
        <v/>
      </c>
      <c r="DV33" s="49">
        <f>DV31+DV30</f>
        <v/>
      </c>
      <c r="DW33" s="49">
        <f>DW31+DW30</f>
        <v/>
      </c>
      <c r="DX33" s="49">
        <f>DX31+DX30</f>
        <v/>
      </c>
      <c r="DY33" s="49">
        <f>DY31+DY30</f>
        <v/>
      </c>
      <c r="DZ33" s="49">
        <f>DZ31+DZ30</f>
        <v/>
      </c>
      <c r="EA33" s="49">
        <f>EA31+EA30</f>
        <v/>
      </c>
      <c r="EB33" s="49">
        <f>EB31+EB30</f>
        <v/>
      </c>
      <c r="EC33" s="49">
        <f>EC31+EC30</f>
        <v/>
      </c>
      <c r="ED33" s="49">
        <f>ED31+ED30</f>
        <v/>
      </c>
      <c r="EE33" s="49">
        <f>EE31+EE30</f>
        <v/>
      </c>
      <c r="EF33" s="49">
        <f>EF31+EF30</f>
        <v/>
      </c>
      <c r="EG33" s="49">
        <f>EG31+EG30</f>
        <v/>
      </c>
      <c r="EH33" s="49">
        <f>EH31+EH30</f>
        <v/>
      </c>
      <c r="EI33" s="49">
        <f>EI31+EI30</f>
        <v/>
      </c>
      <c r="EJ33" s="49">
        <f>EJ31+EJ30</f>
        <v/>
      </c>
      <c r="EK33" s="49">
        <f>EK31+EK30</f>
        <v/>
      </c>
      <c r="EL33" s="49">
        <f>EL31+EL30</f>
        <v/>
      </c>
      <c r="EM33" s="49">
        <f>EM31+EM30</f>
        <v/>
      </c>
      <c r="EN33" s="49">
        <f>EN31+EN30</f>
        <v/>
      </c>
      <c r="EO33" s="49">
        <f>EO31+EO30</f>
        <v/>
      </c>
      <c r="EP33" s="49">
        <f>EP31+EP30</f>
        <v/>
      </c>
      <c r="EQ33" s="49">
        <f>EQ31+EQ30</f>
        <v/>
      </c>
      <c r="ER33" s="49">
        <f>ER31+ER30</f>
        <v/>
      </c>
      <c r="ES33" s="49">
        <f>ES31+ES30</f>
        <v/>
      </c>
      <c r="ET33" s="49">
        <f>ET31+ET30</f>
        <v/>
      </c>
      <c r="EU33" s="49">
        <f>EU31+EU30</f>
        <v/>
      </c>
      <c r="EV33" s="49">
        <f>EV31+EV30</f>
        <v/>
      </c>
      <c r="EW33" s="49">
        <f>EW31+EW30</f>
        <v/>
      </c>
      <c r="EX33" s="49">
        <f>EX31+EX30</f>
        <v/>
      </c>
      <c r="EY33" s="49">
        <f>EY31+EY30</f>
        <v/>
      </c>
      <c r="EZ33" s="49">
        <f>EZ31+EZ30</f>
        <v/>
      </c>
      <c r="FA33" s="49">
        <f>FA31+FA30</f>
        <v/>
      </c>
      <c r="FB33" s="49">
        <f>FB31+FB30</f>
        <v/>
      </c>
      <c r="FC33" s="49">
        <f>FC31+FC30</f>
        <v/>
      </c>
      <c r="FD33" s="49">
        <f>FD31+FD30</f>
        <v/>
      </c>
      <c r="FE33" s="49">
        <f>FE31+FE30</f>
        <v/>
      </c>
      <c r="FF33" s="49">
        <f>FF31+FF30</f>
        <v/>
      </c>
      <c r="FG33" s="49">
        <f>FG31+FG30</f>
        <v/>
      </c>
      <c r="FH33" s="49">
        <f>FH31+FH30</f>
        <v/>
      </c>
      <c r="FI33" s="49">
        <f>FI31+FI30</f>
        <v/>
      </c>
      <c r="FJ33" s="49">
        <f>FJ31+FJ30</f>
        <v/>
      </c>
      <c r="FK33" s="49">
        <f>FK31+FK30</f>
        <v/>
      </c>
      <c r="FL33" s="49">
        <f>FL31+FL30</f>
        <v/>
      </c>
      <c r="FM33" s="49">
        <f>FM31+FM30</f>
        <v/>
      </c>
      <c r="FN33" s="49">
        <f>FN31+FN30</f>
        <v/>
      </c>
      <c r="FO33" s="49">
        <f>FO31+FO30</f>
        <v/>
      </c>
      <c r="FP33" s="49">
        <f>FP31+FP30</f>
        <v/>
      </c>
      <c r="FQ33" s="49">
        <f>FQ31+FQ30</f>
        <v/>
      </c>
      <c r="FR33" s="49">
        <f>FR31+FR30</f>
        <v/>
      </c>
      <c r="FS33" s="49">
        <f>FS31+FS30</f>
        <v/>
      </c>
      <c r="FT33" s="49">
        <f>FT31+FT30</f>
        <v/>
      </c>
      <c r="FU33" s="49">
        <f>FU31+FU30</f>
        <v/>
      </c>
      <c r="FV33" s="49">
        <f>FV31+FV30</f>
        <v/>
      </c>
      <c r="FW33" s="49">
        <f>FW31+FW30</f>
        <v/>
      </c>
      <c r="FX33" s="49">
        <f>FX31+FX30</f>
        <v/>
      </c>
      <c r="FY33" s="49">
        <f>FY31+FY30</f>
        <v/>
      </c>
      <c r="FZ33" s="49">
        <f>FZ31+FZ30</f>
        <v/>
      </c>
      <c r="GA33" s="49">
        <f>GA31+GA30</f>
        <v/>
      </c>
    </row>
    <row r="35">
      <c r="A35" s="34" t="inlineStr">
        <is>
          <t>Free Cash Flow (Project Level)</t>
        </is>
      </c>
      <c r="B35" s="34" t="n"/>
      <c r="C35" s="34" t="n"/>
      <c r="D35" s="34" t="n"/>
      <c r="E35" s="34" t="n"/>
      <c r="F35" s="34" t="n"/>
      <c r="G35" s="34" t="n"/>
      <c r="H35" s="34" t="n"/>
      <c r="I35" s="34" t="n"/>
      <c r="J35" s="34" t="n"/>
      <c r="K35" s="34" t="n"/>
      <c r="L35" s="34" t="n"/>
      <c r="M35" s="34" t="n"/>
      <c r="N35" s="34" t="n"/>
      <c r="O35" s="34" t="n"/>
      <c r="P35" s="34" t="n"/>
      <c r="Q35" s="34" t="n"/>
      <c r="R35" s="34" t="n"/>
      <c r="S35" s="34" t="n"/>
      <c r="T35" s="34" t="n"/>
      <c r="U35" s="34" t="n"/>
      <c r="V35" s="34" t="n"/>
      <c r="W35" s="34" t="n"/>
      <c r="X35" s="34" t="n"/>
      <c r="Y35" s="34" t="n"/>
      <c r="Z35" s="34" t="n"/>
      <c r="AA35" s="34" t="n"/>
      <c r="AB35" s="34" t="n"/>
      <c r="AC35" s="34" t="n"/>
      <c r="AD35" s="34" t="n"/>
      <c r="AE35" s="34" t="n"/>
      <c r="AF35" s="34" t="n"/>
      <c r="AG35" s="34" t="n"/>
      <c r="AH35" s="34" t="n"/>
      <c r="AI35" s="34" t="n"/>
      <c r="AJ35" s="34" t="n"/>
      <c r="AK35" s="34" t="n"/>
      <c r="AL35" s="34" t="n"/>
      <c r="AM35" s="34" t="n"/>
      <c r="AN35" s="34" t="n"/>
      <c r="AO35" s="34" t="n"/>
      <c r="AP35" s="34" t="n"/>
      <c r="AQ35" s="34" t="n"/>
      <c r="AR35" s="34" t="n"/>
      <c r="AS35" s="34" t="n"/>
      <c r="AT35" s="34" t="n"/>
      <c r="AU35" s="34" t="n"/>
      <c r="AV35" s="34" t="n"/>
      <c r="AW35" s="34" t="n"/>
      <c r="AX35" s="34" t="n"/>
      <c r="AY35" s="34" t="n"/>
      <c r="AZ35" s="34" t="n"/>
      <c r="BA35" s="34" t="n"/>
      <c r="BB35" s="34" t="n"/>
      <c r="BC35" s="34" t="n"/>
      <c r="BD35" s="34" t="n"/>
      <c r="BE35" s="34" t="n"/>
      <c r="BF35" s="34" t="n"/>
      <c r="BG35" s="34" t="n"/>
      <c r="BH35" s="34" t="n"/>
      <c r="BI35" s="34" t="n"/>
      <c r="BJ35" s="34" t="n"/>
      <c r="BK35" s="34" t="n"/>
      <c r="BL35" s="34" t="n"/>
      <c r="BM35" s="34" t="n"/>
      <c r="BN35" s="34" t="n"/>
      <c r="BO35" s="34" t="n"/>
      <c r="BP35" s="34" t="n"/>
      <c r="BQ35" s="34" t="n"/>
      <c r="BR35" s="34" t="n"/>
      <c r="BS35" s="34" t="n"/>
      <c r="BT35" s="34" t="n"/>
      <c r="BU35" s="34" t="n"/>
      <c r="BV35" s="34" t="n"/>
      <c r="BW35" s="34" t="n"/>
      <c r="BX35" s="34" t="n"/>
      <c r="BY35" s="34" t="n"/>
      <c r="BZ35" s="34" t="n"/>
      <c r="CA35" s="34" t="n"/>
      <c r="CB35" s="34" t="n"/>
      <c r="CC35" s="34" t="n"/>
      <c r="CD35" s="34" t="n"/>
      <c r="CE35" s="34" t="n"/>
      <c r="CF35" s="34" t="n"/>
      <c r="CG35" s="34" t="n"/>
      <c r="CH35" s="34" t="n"/>
      <c r="CI35" s="34" t="n"/>
      <c r="CJ35" s="34" t="n"/>
      <c r="CK35" s="34" t="n"/>
      <c r="CL35" s="34" t="n"/>
      <c r="CM35" s="34" t="n"/>
      <c r="CN35" s="34" t="n"/>
      <c r="CO35" s="34" t="n"/>
      <c r="CP35" s="34" t="n"/>
      <c r="CQ35" s="34" t="n"/>
      <c r="CR35" s="34" t="n"/>
      <c r="CS35" s="34" t="n"/>
      <c r="CT35" s="34" t="n"/>
      <c r="CU35" s="34" t="n"/>
      <c r="CV35" s="34" t="n"/>
      <c r="CW35" s="34" t="n"/>
      <c r="CX35" s="34" t="n"/>
      <c r="CY35" s="34" t="n"/>
      <c r="CZ35" s="34" t="n"/>
      <c r="DA35" s="34" t="n"/>
      <c r="DB35" s="34" t="n"/>
      <c r="DC35" s="34" t="n"/>
      <c r="DD35" s="34" t="n"/>
      <c r="DE35" s="34" t="n"/>
      <c r="DF35" s="34" t="n"/>
      <c r="DG35" s="34" t="n"/>
      <c r="DH35" s="34" t="n"/>
      <c r="DI35" s="34" t="n"/>
      <c r="DJ35" s="34" t="n"/>
      <c r="DK35" s="34" t="n"/>
      <c r="DL35" s="34" t="n"/>
      <c r="DM35" s="34" t="n"/>
      <c r="DN35" s="34" t="n"/>
      <c r="DO35" s="34" t="n"/>
      <c r="DP35" s="34" t="n"/>
      <c r="DQ35" s="34" t="n"/>
      <c r="DR35" s="34" t="n"/>
      <c r="DS35" s="34" t="n"/>
      <c r="DT35" s="34" t="n"/>
      <c r="DU35" s="34" t="n"/>
      <c r="DV35" s="34" t="n"/>
      <c r="DW35" s="34" t="n"/>
      <c r="DX35" s="34" t="n"/>
      <c r="DY35" s="34" t="n"/>
      <c r="DZ35" s="34" t="n"/>
      <c r="EA35" s="34" t="n"/>
      <c r="EB35" s="34" t="n"/>
      <c r="EC35" s="34" t="n"/>
      <c r="ED35" s="34" t="n"/>
      <c r="EE35" s="34" t="n"/>
      <c r="EF35" s="34" t="n"/>
      <c r="EG35" s="34" t="n"/>
      <c r="EH35" s="34" t="n"/>
      <c r="EI35" s="34" t="n"/>
      <c r="EJ35" s="34" t="n"/>
      <c r="EK35" s="34" t="n"/>
      <c r="EL35" s="34" t="n"/>
      <c r="EM35" s="34" t="n"/>
      <c r="EN35" s="34" t="n"/>
      <c r="EO35" s="34" t="n"/>
      <c r="EP35" s="34" t="n"/>
      <c r="EQ35" s="34" t="n"/>
      <c r="ER35" s="34" t="n"/>
      <c r="ES35" s="34" t="n"/>
      <c r="ET35" s="34" t="n"/>
      <c r="EU35" s="34" t="n"/>
      <c r="EV35" s="34" t="n"/>
      <c r="EW35" s="34" t="n"/>
      <c r="EX35" s="34" t="n"/>
      <c r="EY35" s="34" t="n"/>
      <c r="EZ35" s="34" t="n"/>
      <c r="FA35" s="34" t="n"/>
      <c r="FB35" s="34" t="n"/>
      <c r="FC35" s="34" t="n"/>
      <c r="FD35" s="34" t="n"/>
      <c r="FE35" s="34" t="n"/>
      <c r="FF35" s="34" t="n"/>
      <c r="FG35" s="34" t="n"/>
      <c r="FH35" s="34" t="n"/>
      <c r="FI35" s="34" t="n"/>
      <c r="FJ35" s="34" t="n"/>
      <c r="FK35" s="34" t="n"/>
      <c r="FL35" s="34" t="n"/>
      <c r="FM35" s="34" t="n"/>
      <c r="FN35" s="34" t="n"/>
      <c r="FO35" s="34" t="n"/>
      <c r="FP35" s="34" t="n"/>
      <c r="FQ35" s="34" t="n"/>
      <c r="FR35" s="34" t="n"/>
      <c r="FS35" s="34" t="n"/>
      <c r="FT35" s="34" t="n"/>
      <c r="FU35" s="34" t="n"/>
      <c r="FV35" s="34" t="n"/>
      <c r="FW35" s="34" t="n"/>
      <c r="FX35" s="34" t="n"/>
      <c r="FY35" s="34" t="n"/>
      <c r="FZ35" s="34" t="n"/>
      <c r="GA35" s="34" t="n"/>
    </row>
    <row r="36">
      <c r="A36" s="24" t="inlineStr">
        <is>
          <t>Unlevered Free Cash Flow</t>
        </is>
      </c>
      <c r="C36" s="35">
        <f>SUM(D36:GA36)</f>
        <v/>
      </c>
      <c r="D36" s="49">
        <f>o_IncomeStmt!D23+o_IncomeStmt!D35+D19+D11</f>
        <v/>
      </c>
      <c r="E36" s="49">
        <f>o_IncomeStmt!E23+o_IncomeStmt!E35+E19+E11</f>
        <v/>
      </c>
      <c r="F36" s="49">
        <f>o_IncomeStmt!F23+o_IncomeStmt!F35+F19+F11</f>
        <v/>
      </c>
      <c r="G36" s="49">
        <f>o_IncomeStmt!G23+o_IncomeStmt!G35+G19+G11</f>
        <v/>
      </c>
      <c r="H36" s="49">
        <f>o_IncomeStmt!H23+o_IncomeStmt!H35+H19+H11</f>
        <v/>
      </c>
      <c r="I36" s="49">
        <f>o_IncomeStmt!I23+o_IncomeStmt!I35+I19+I11</f>
        <v/>
      </c>
      <c r="J36" s="49">
        <f>o_IncomeStmt!J23+o_IncomeStmt!J35+J19+J11</f>
        <v/>
      </c>
      <c r="K36" s="49">
        <f>o_IncomeStmt!K23+o_IncomeStmt!K35+K19+K11</f>
        <v/>
      </c>
      <c r="L36" s="49">
        <f>o_IncomeStmt!L23+o_IncomeStmt!L35+L19+L11</f>
        <v/>
      </c>
      <c r="M36" s="49">
        <f>o_IncomeStmt!M23+o_IncomeStmt!M35+M19+M11</f>
        <v/>
      </c>
      <c r="N36" s="49">
        <f>o_IncomeStmt!N23+o_IncomeStmt!N35+N19+N11</f>
        <v/>
      </c>
      <c r="O36" s="49">
        <f>o_IncomeStmt!O23+o_IncomeStmt!O35+O19+O11</f>
        <v/>
      </c>
      <c r="P36" s="49">
        <f>o_IncomeStmt!P23+o_IncomeStmt!P35+P19+P11</f>
        <v/>
      </c>
      <c r="Q36" s="49">
        <f>o_IncomeStmt!Q23+o_IncomeStmt!Q35+Q19+Q11</f>
        <v/>
      </c>
      <c r="R36" s="49">
        <f>o_IncomeStmt!R23+o_IncomeStmt!R35+R19+R11</f>
        <v/>
      </c>
      <c r="S36" s="49">
        <f>o_IncomeStmt!S23+o_IncomeStmt!S35+S19+S11</f>
        <v/>
      </c>
      <c r="T36" s="49">
        <f>o_IncomeStmt!T23+o_IncomeStmt!T35+T19+T11</f>
        <v/>
      </c>
      <c r="U36" s="49">
        <f>o_IncomeStmt!U23+o_IncomeStmt!U35+U19+U11</f>
        <v/>
      </c>
      <c r="V36" s="49">
        <f>o_IncomeStmt!V23+o_IncomeStmt!V35+V19+V11</f>
        <v/>
      </c>
      <c r="W36" s="49">
        <f>o_IncomeStmt!W23+o_IncomeStmt!W35+W19+W11</f>
        <v/>
      </c>
      <c r="X36" s="49">
        <f>o_IncomeStmt!X23+o_IncomeStmt!X35+X19+X11</f>
        <v/>
      </c>
      <c r="Y36" s="49">
        <f>o_IncomeStmt!Y23+o_IncomeStmt!Y35+Y19+Y11</f>
        <v/>
      </c>
      <c r="Z36" s="49">
        <f>o_IncomeStmt!Z23+o_IncomeStmt!Z35+Z19+Z11</f>
        <v/>
      </c>
      <c r="AA36" s="49">
        <f>o_IncomeStmt!AA23+o_IncomeStmt!AA35+AA19+AA11</f>
        <v/>
      </c>
      <c r="AB36" s="49">
        <f>o_IncomeStmt!AB23+o_IncomeStmt!AB35+AB19+AB11</f>
        <v/>
      </c>
      <c r="AC36" s="49">
        <f>o_IncomeStmt!AC23+o_IncomeStmt!AC35+AC19+AC11</f>
        <v/>
      </c>
      <c r="AD36" s="49">
        <f>o_IncomeStmt!AD23+o_IncomeStmt!AD35+AD19+AD11</f>
        <v/>
      </c>
      <c r="AE36" s="49">
        <f>o_IncomeStmt!AE23+o_IncomeStmt!AE35+AE19+AE11</f>
        <v/>
      </c>
      <c r="AF36" s="49">
        <f>o_IncomeStmt!AF23+o_IncomeStmt!AF35+AF19+AF11</f>
        <v/>
      </c>
      <c r="AG36" s="49">
        <f>o_IncomeStmt!AG23+o_IncomeStmt!AG35+AG19+AG11</f>
        <v/>
      </c>
      <c r="AH36" s="49">
        <f>o_IncomeStmt!AH23+o_IncomeStmt!AH35+AH19+AH11</f>
        <v/>
      </c>
      <c r="AI36" s="49">
        <f>o_IncomeStmt!AI23+o_IncomeStmt!AI35+AI19+AI11</f>
        <v/>
      </c>
      <c r="AJ36" s="49">
        <f>o_IncomeStmt!AJ23+o_IncomeStmt!AJ35+AJ19+AJ11</f>
        <v/>
      </c>
      <c r="AK36" s="49">
        <f>o_IncomeStmt!AK23+o_IncomeStmt!AK35+AK19+AK11</f>
        <v/>
      </c>
      <c r="AL36" s="49">
        <f>o_IncomeStmt!AL23+o_IncomeStmt!AL35+AL19+AL11</f>
        <v/>
      </c>
      <c r="AM36" s="49">
        <f>o_IncomeStmt!AM23+o_IncomeStmt!AM35+AM19+AM11</f>
        <v/>
      </c>
      <c r="AN36" s="49">
        <f>o_IncomeStmt!AN23+o_IncomeStmt!AN35+AN19+AN11</f>
        <v/>
      </c>
      <c r="AO36" s="49">
        <f>o_IncomeStmt!AO23+o_IncomeStmt!AO35+AO19+AO11</f>
        <v/>
      </c>
      <c r="AP36" s="49">
        <f>o_IncomeStmt!AP23+o_IncomeStmt!AP35+AP19+AP11</f>
        <v/>
      </c>
      <c r="AQ36" s="49">
        <f>o_IncomeStmt!AQ23+o_IncomeStmt!AQ35+AQ19+AQ11</f>
        <v/>
      </c>
      <c r="AR36" s="49">
        <f>o_IncomeStmt!AR23+o_IncomeStmt!AR35+AR19+AR11</f>
        <v/>
      </c>
      <c r="AS36" s="49">
        <f>o_IncomeStmt!AS23+o_IncomeStmt!AS35+AS19+AS11</f>
        <v/>
      </c>
      <c r="AT36" s="49">
        <f>o_IncomeStmt!AT23+o_IncomeStmt!AT35+AT19+AT11</f>
        <v/>
      </c>
      <c r="AU36" s="49">
        <f>o_IncomeStmt!AU23+o_IncomeStmt!AU35+AU19+AU11</f>
        <v/>
      </c>
      <c r="AV36" s="49">
        <f>o_IncomeStmt!AV23+o_IncomeStmt!AV35+AV19+AV11</f>
        <v/>
      </c>
      <c r="AW36" s="49">
        <f>o_IncomeStmt!AW23+o_IncomeStmt!AW35+AW19+AW11</f>
        <v/>
      </c>
      <c r="AX36" s="49">
        <f>o_IncomeStmt!AX23+o_IncomeStmt!AX35+AX19+AX11</f>
        <v/>
      </c>
      <c r="AY36" s="49">
        <f>o_IncomeStmt!AY23+o_IncomeStmt!AY35+AY19+AY11</f>
        <v/>
      </c>
      <c r="AZ36" s="49">
        <f>o_IncomeStmt!AZ23+o_IncomeStmt!AZ35+AZ19+AZ11</f>
        <v/>
      </c>
      <c r="BA36" s="49">
        <f>o_IncomeStmt!BA23+o_IncomeStmt!BA35+BA19+BA11</f>
        <v/>
      </c>
      <c r="BB36" s="49">
        <f>o_IncomeStmt!BB23+o_IncomeStmt!BB35+BB19+BB11</f>
        <v/>
      </c>
      <c r="BC36" s="49">
        <f>o_IncomeStmt!BC23+o_IncomeStmt!BC35+BC19+BC11</f>
        <v/>
      </c>
      <c r="BD36" s="49">
        <f>o_IncomeStmt!BD23+o_IncomeStmt!BD35+BD19+BD11</f>
        <v/>
      </c>
      <c r="BE36" s="49">
        <f>o_IncomeStmt!BE23+o_IncomeStmt!BE35+BE19+BE11</f>
        <v/>
      </c>
      <c r="BF36" s="49">
        <f>o_IncomeStmt!BF23+o_IncomeStmt!BF35+BF19+BF11</f>
        <v/>
      </c>
      <c r="BG36" s="49">
        <f>o_IncomeStmt!BG23+o_IncomeStmt!BG35+BG19+BG11</f>
        <v/>
      </c>
      <c r="BH36" s="49">
        <f>o_IncomeStmt!BH23+o_IncomeStmt!BH35+BH19+BH11</f>
        <v/>
      </c>
      <c r="BI36" s="49">
        <f>o_IncomeStmt!BI23+o_IncomeStmt!BI35+BI19+BI11</f>
        <v/>
      </c>
      <c r="BJ36" s="49">
        <f>o_IncomeStmt!BJ23+o_IncomeStmt!BJ35+BJ19+BJ11</f>
        <v/>
      </c>
      <c r="BK36" s="49">
        <f>o_IncomeStmt!BK23+o_IncomeStmt!BK35+BK19+BK11</f>
        <v/>
      </c>
      <c r="BL36" s="49">
        <f>o_IncomeStmt!BL23+o_IncomeStmt!BL35+BL19+BL11</f>
        <v/>
      </c>
      <c r="BM36" s="49">
        <f>o_IncomeStmt!BM23+o_IncomeStmt!BM35+BM19+BM11</f>
        <v/>
      </c>
      <c r="BN36" s="49">
        <f>o_IncomeStmt!BN23+o_IncomeStmt!BN35+BN19+BN11</f>
        <v/>
      </c>
      <c r="BO36" s="49">
        <f>o_IncomeStmt!BO23+o_IncomeStmt!BO35+BO19+BO11</f>
        <v/>
      </c>
      <c r="BP36" s="49">
        <f>o_IncomeStmt!BP23+o_IncomeStmt!BP35+BP19+BP11</f>
        <v/>
      </c>
      <c r="BQ36" s="49">
        <f>o_IncomeStmt!BQ23+o_IncomeStmt!BQ35+BQ19+BQ11</f>
        <v/>
      </c>
      <c r="BR36" s="49">
        <f>o_IncomeStmt!BR23+o_IncomeStmt!BR35+BR19+BR11</f>
        <v/>
      </c>
      <c r="BS36" s="49">
        <f>o_IncomeStmt!BS23+o_IncomeStmt!BS35+BS19+BS11</f>
        <v/>
      </c>
      <c r="BT36" s="49">
        <f>o_IncomeStmt!BT23+o_IncomeStmt!BT35+BT19+BT11</f>
        <v/>
      </c>
      <c r="BU36" s="49">
        <f>o_IncomeStmt!BU23+o_IncomeStmt!BU35+BU19+BU11</f>
        <v/>
      </c>
      <c r="BV36" s="49">
        <f>o_IncomeStmt!BV23+o_IncomeStmt!BV35+BV19+BV11</f>
        <v/>
      </c>
      <c r="BW36" s="49">
        <f>o_IncomeStmt!BW23+o_IncomeStmt!BW35+BW19+BW11</f>
        <v/>
      </c>
      <c r="BX36" s="49">
        <f>o_IncomeStmt!BX23+o_IncomeStmt!BX35+BX19+BX11</f>
        <v/>
      </c>
      <c r="BY36" s="49">
        <f>o_IncomeStmt!BY23+o_IncomeStmt!BY35+BY19+BY11</f>
        <v/>
      </c>
      <c r="BZ36" s="49">
        <f>o_IncomeStmt!BZ23+o_IncomeStmt!BZ35+BZ19+BZ11</f>
        <v/>
      </c>
      <c r="CA36" s="49">
        <f>o_IncomeStmt!CA23+o_IncomeStmt!CA35+CA19+CA11</f>
        <v/>
      </c>
      <c r="CB36" s="49">
        <f>o_IncomeStmt!CB23+o_IncomeStmt!CB35+CB19+CB11</f>
        <v/>
      </c>
      <c r="CC36" s="49">
        <f>o_IncomeStmt!CC23+o_IncomeStmt!CC35+CC19+CC11</f>
        <v/>
      </c>
      <c r="CD36" s="49">
        <f>o_IncomeStmt!CD23+o_IncomeStmt!CD35+CD19+CD11</f>
        <v/>
      </c>
      <c r="CE36" s="49">
        <f>o_IncomeStmt!CE23+o_IncomeStmt!CE35+CE19+CE11</f>
        <v/>
      </c>
      <c r="CF36" s="49">
        <f>o_IncomeStmt!CF23+o_IncomeStmt!CF35+CF19+CF11</f>
        <v/>
      </c>
      <c r="CG36" s="49">
        <f>o_IncomeStmt!CG23+o_IncomeStmt!CG35+CG19+CG11</f>
        <v/>
      </c>
      <c r="CH36" s="49">
        <f>o_IncomeStmt!CH23+o_IncomeStmt!CH35+CH19+CH11</f>
        <v/>
      </c>
      <c r="CI36" s="49">
        <f>o_IncomeStmt!CI23+o_IncomeStmt!CI35+CI19+CI11</f>
        <v/>
      </c>
      <c r="CJ36" s="49">
        <f>o_IncomeStmt!CJ23+o_IncomeStmt!CJ35+CJ19+CJ11</f>
        <v/>
      </c>
      <c r="CK36" s="49">
        <f>o_IncomeStmt!CK23+o_IncomeStmt!CK35+CK19+CK11</f>
        <v/>
      </c>
      <c r="CL36" s="49">
        <f>o_IncomeStmt!CL23+o_IncomeStmt!CL35+CL19+CL11</f>
        <v/>
      </c>
      <c r="CM36" s="49">
        <f>o_IncomeStmt!CM23+o_IncomeStmt!CM35+CM19+CM11</f>
        <v/>
      </c>
      <c r="CN36" s="49">
        <f>o_IncomeStmt!CN23+o_IncomeStmt!CN35+CN19+CN11</f>
        <v/>
      </c>
      <c r="CO36" s="49">
        <f>o_IncomeStmt!CO23+o_IncomeStmt!CO35+CO19+CO11</f>
        <v/>
      </c>
      <c r="CP36" s="49">
        <f>o_IncomeStmt!CP23+o_IncomeStmt!CP35+CP19+CP11</f>
        <v/>
      </c>
      <c r="CQ36" s="49">
        <f>o_IncomeStmt!CQ23+o_IncomeStmt!CQ35+CQ19+CQ11</f>
        <v/>
      </c>
      <c r="CR36" s="49">
        <f>o_IncomeStmt!CR23+o_IncomeStmt!CR35+CR19+CR11</f>
        <v/>
      </c>
      <c r="CS36" s="49">
        <f>o_IncomeStmt!CS23+o_IncomeStmt!CS35+CS19+CS11</f>
        <v/>
      </c>
      <c r="CT36" s="49">
        <f>o_IncomeStmt!CT23+o_IncomeStmt!CT35+CT19+CT11</f>
        <v/>
      </c>
      <c r="CU36" s="49">
        <f>o_IncomeStmt!CU23+o_IncomeStmt!CU35+CU19+CU11</f>
        <v/>
      </c>
      <c r="CV36" s="49">
        <f>o_IncomeStmt!CV23+o_IncomeStmt!CV35+CV19+CV11</f>
        <v/>
      </c>
      <c r="CW36" s="49">
        <f>o_IncomeStmt!CW23+o_IncomeStmt!CW35+CW19+CW11</f>
        <v/>
      </c>
      <c r="CX36" s="49">
        <f>o_IncomeStmt!CX23+o_IncomeStmt!CX35+CX19+CX11</f>
        <v/>
      </c>
      <c r="CY36" s="49">
        <f>o_IncomeStmt!CY23+o_IncomeStmt!CY35+CY19+CY11</f>
        <v/>
      </c>
      <c r="CZ36" s="49">
        <f>o_IncomeStmt!CZ23+o_IncomeStmt!CZ35+CZ19+CZ11</f>
        <v/>
      </c>
      <c r="DA36" s="49">
        <f>o_IncomeStmt!DA23+o_IncomeStmt!DA35+DA19+DA11</f>
        <v/>
      </c>
      <c r="DB36" s="49">
        <f>o_IncomeStmt!DB23+o_IncomeStmt!DB35+DB19+DB11</f>
        <v/>
      </c>
      <c r="DC36" s="49">
        <f>o_IncomeStmt!DC23+o_IncomeStmt!DC35+DC19+DC11</f>
        <v/>
      </c>
      <c r="DD36" s="49">
        <f>o_IncomeStmt!DD23+o_IncomeStmt!DD35+DD19+DD11</f>
        <v/>
      </c>
      <c r="DE36" s="49">
        <f>o_IncomeStmt!DE23+o_IncomeStmt!DE35+DE19+DE11</f>
        <v/>
      </c>
      <c r="DF36" s="49">
        <f>o_IncomeStmt!DF23+o_IncomeStmt!DF35+DF19+DF11</f>
        <v/>
      </c>
      <c r="DG36" s="49">
        <f>o_IncomeStmt!DG23+o_IncomeStmt!DG35+DG19+DG11</f>
        <v/>
      </c>
      <c r="DH36" s="49">
        <f>o_IncomeStmt!DH23+o_IncomeStmt!DH35+DH19+DH11</f>
        <v/>
      </c>
      <c r="DI36" s="49">
        <f>o_IncomeStmt!DI23+o_IncomeStmt!DI35+DI19+DI11</f>
        <v/>
      </c>
      <c r="DJ36" s="49">
        <f>o_IncomeStmt!DJ23+o_IncomeStmt!DJ35+DJ19+DJ11</f>
        <v/>
      </c>
      <c r="DK36" s="49">
        <f>o_IncomeStmt!DK23+o_IncomeStmt!DK35+DK19+DK11</f>
        <v/>
      </c>
      <c r="DL36" s="49">
        <f>o_IncomeStmt!DL23+o_IncomeStmt!DL35+DL19+DL11</f>
        <v/>
      </c>
      <c r="DM36" s="49">
        <f>o_IncomeStmt!DM23+o_IncomeStmt!DM35+DM19+DM11</f>
        <v/>
      </c>
      <c r="DN36" s="49">
        <f>o_IncomeStmt!DN23+o_IncomeStmt!DN35+DN19+DN11</f>
        <v/>
      </c>
      <c r="DO36" s="49">
        <f>o_IncomeStmt!DO23+o_IncomeStmt!DO35+DO19+DO11</f>
        <v/>
      </c>
      <c r="DP36" s="49">
        <f>o_IncomeStmt!DP23+o_IncomeStmt!DP35+DP19+DP11</f>
        <v/>
      </c>
      <c r="DQ36" s="49">
        <f>o_IncomeStmt!DQ23+o_IncomeStmt!DQ35+DQ19+DQ11</f>
        <v/>
      </c>
      <c r="DR36" s="49">
        <f>o_IncomeStmt!DR23+o_IncomeStmt!DR35+DR19+DR11</f>
        <v/>
      </c>
      <c r="DS36" s="49">
        <f>o_IncomeStmt!DS23+o_IncomeStmt!DS35+DS19+DS11</f>
        <v/>
      </c>
      <c r="DT36" s="49">
        <f>o_IncomeStmt!DT23+o_IncomeStmt!DT35+DT19+DT11</f>
        <v/>
      </c>
      <c r="DU36" s="49">
        <f>o_IncomeStmt!DU23+o_IncomeStmt!DU35+DU19+DU11</f>
        <v/>
      </c>
      <c r="DV36" s="49">
        <f>o_IncomeStmt!DV23+o_IncomeStmt!DV35+DV19+DV11</f>
        <v/>
      </c>
      <c r="DW36" s="49">
        <f>o_IncomeStmt!DW23+o_IncomeStmt!DW35+DW19+DW11</f>
        <v/>
      </c>
      <c r="DX36" s="49">
        <f>o_IncomeStmt!DX23+o_IncomeStmt!DX35+DX19+DX11</f>
        <v/>
      </c>
      <c r="DY36" s="49">
        <f>o_IncomeStmt!DY23+o_IncomeStmt!DY35+DY19+DY11</f>
        <v/>
      </c>
      <c r="DZ36" s="49">
        <f>o_IncomeStmt!DZ23+o_IncomeStmt!DZ35+DZ19+DZ11</f>
        <v/>
      </c>
      <c r="EA36" s="49">
        <f>o_IncomeStmt!EA23+o_IncomeStmt!EA35+EA19+EA11</f>
        <v/>
      </c>
      <c r="EB36" s="49">
        <f>o_IncomeStmt!EB23+o_IncomeStmt!EB35+EB19+EB11</f>
        <v/>
      </c>
      <c r="EC36" s="49">
        <f>o_IncomeStmt!EC23+o_IncomeStmt!EC35+EC19+EC11</f>
        <v/>
      </c>
      <c r="ED36" s="49">
        <f>o_IncomeStmt!ED23+o_IncomeStmt!ED35+ED19+ED11</f>
        <v/>
      </c>
      <c r="EE36" s="49">
        <f>o_IncomeStmt!EE23+o_IncomeStmt!EE35+EE19+EE11</f>
        <v/>
      </c>
      <c r="EF36" s="49">
        <f>o_IncomeStmt!EF23+o_IncomeStmt!EF35+EF19+EF11</f>
        <v/>
      </c>
      <c r="EG36" s="49">
        <f>o_IncomeStmt!EG23+o_IncomeStmt!EG35+EG19+EG11</f>
        <v/>
      </c>
      <c r="EH36" s="49">
        <f>o_IncomeStmt!EH23+o_IncomeStmt!EH35+EH19+EH11</f>
        <v/>
      </c>
      <c r="EI36" s="49">
        <f>o_IncomeStmt!EI23+o_IncomeStmt!EI35+EI19+EI11</f>
        <v/>
      </c>
      <c r="EJ36" s="49">
        <f>o_IncomeStmt!EJ23+o_IncomeStmt!EJ35+EJ19+EJ11</f>
        <v/>
      </c>
      <c r="EK36" s="49">
        <f>o_IncomeStmt!EK23+o_IncomeStmt!EK35+EK19+EK11</f>
        <v/>
      </c>
      <c r="EL36" s="49">
        <f>o_IncomeStmt!EL23+o_IncomeStmt!EL35+EL19+EL11</f>
        <v/>
      </c>
      <c r="EM36" s="49">
        <f>o_IncomeStmt!EM23+o_IncomeStmt!EM35+EM19+EM11</f>
        <v/>
      </c>
      <c r="EN36" s="49">
        <f>o_IncomeStmt!EN23+o_IncomeStmt!EN35+EN19+EN11</f>
        <v/>
      </c>
      <c r="EO36" s="49">
        <f>o_IncomeStmt!EO23+o_IncomeStmt!EO35+EO19+EO11</f>
        <v/>
      </c>
      <c r="EP36" s="49">
        <f>o_IncomeStmt!EP23+o_IncomeStmt!EP35+EP19+EP11</f>
        <v/>
      </c>
      <c r="EQ36" s="49">
        <f>o_IncomeStmt!EQ23+o_IncomeStmt!EQ35+EQ19+EQ11</f>
        <v/>
      </c>
      <c r="ER36" s="49">
        <f>o_IncomeStmt!ER23+o_IncomeStmt!ER35+ER19+ER11</f>
        <v/>
      </c>
      <c r="ES36" s="49">
        <f>o_IncomeStmt!ES23+o_IncomeStmt!ES35+ES19+ES11</f>
        <v/>
      </c>
      <c r="ET36" s="49">
        <f>o_IncomeStmt!ET23+o_IncomeStmt!ET35+ET19+ET11</f>
        <v/>
      </c>
      <c r="EU36" s="49">
        <f>o_IncomeStmt!EU23+o_IncomeStmt!EU35+EU19+EU11</f>
        <v/>
      </c>
      <c r="EV36" s="49">
        <f>o_IncomeStmt!EV23+o_IncomeStmt!EV35+EV19+EV11</f>
        <v/>
      </c>
      <c r="EW36" s="49">
        <f>o_IncomeStmt!EW23+o_IncomeStmt!EW35+EW19+EW11</f>
        <v/>
      </c>
      <c r="EX36" s="49">
        <f>o_IncomeStmt!EX23+o_IncomeStmt!EX35+EX19+EX11</f>
        <v/>
      </c>
      <c r="EY36" s="49">
        <f>o_IncomeStmt!EY23+o_IncomeStmt!EY35+EY19+EY11</f>
        <v/>
      </c>
      <c r="EZ36" s="49">
        <f>o_IncomeStmt!EZ23+o_IncomeStmt!EZ35+EZ19+EZ11</f>
        <v/>
      </c>
      <c r="FA36" s="49">
        <f>o_IncomeStmt!FA23+o_IncomeStmt!FA35+FA19+FA11</f>
        <v/>
      </c>
      <c r="FB36" s="49">
        <f>o_IncomeStmt!FB23+o_IncomeStmt!FB35+FB19+FB11</f>
        <v/>
      </c>
      <c r="FC36" s="49">
        <f>o_IncomeStmt!FC23+o_IncomeStmt!FC35+FC19+FC11</f>
        <v/>
      </c>
      <c r="FD36" s="49">
        <f>o_IncomeStmt!FD23+o_IncomeStmt!FD35+FD19+FD11</f>
        <v/>
      </c>
      <c r="FE36" s="49">
        <f>o_IncomeStmt!FE23+o_IncomeStmt!FE35+FE19+FE11</f>
        <v/>
      </c>
      <c r="FF36" s="49">
        <f>o_IncomeStmt!FF23+o_IncomeStmt!FF35+FF19+FF11</f>
        <v/>
      </c>
      <c r="FG36" s="49">
        <f>o_IncomeStmt!FG23+o_IncomeStmt!FG35+FG19+FG11</f>
        <v/>
      </c>
      <c r="FH36" s="49">
        <f>o_IncomeStmt!FH23+o_IncomeStmt!FH35+FH19+FH11</f>
        <v/>
      </c>
      <c r="FI36" s="49">
        <f>o_IncomeStmt!FI23+o_IncomeStmt!FI35+FI19+FI11</f>
        <v/>
      </c>
      <c r="FJ36" s="49">
        <f>o_IncomeStmt!FJ23+o_IncomeStmt!FJ35+FJ19+FJ11</f>
        <v/>
      </c>
      <c r="FK36" s="49">
        <f>o_IncomeStmt!FK23+o_IncomeStmt!FK35+FK19+FK11</f>
        <v/>
      </c>
      <c r="FL36" s="49">
        <f>o_IncomeStmt!FL23+o_IncomeStmt!FL35+FL19+FL11</f>
        <v/>
      </c>
      <c r="FM36" s="49">
        <f>o_IncomeStmt!FM23+o_IncomeStmt!FM35+FM19+FM11</f>
        <v/>
      </c>
      <c r="FN36" s="49">
        <f>o_IncomeStmt!FN23+o_IncomeStmt!FN35+FN19+FN11</f>
        <v/>
      </c>
      <c r="FO36" s="49">
        <f>o_IncomeStmt!FO23+o_IncomeStmt!FO35+FO19+FO11</f>
        <v/>
      </c>
      <c r="FP36" s="49">
        <f>o_IncomeStmt!FP23+o_IncomeStmt!FP35+FP19+FP11</f>
        <v/>
      </c>
      <c r="FQ36" s="49">
        <f>o_IncomeStmt!FQ23+o_IncomeStmt!FQ35+FQ19+FQ11</f>
        <v/>
      </c>
      <c r="FR36" s="49">
        <f>o_IncomeStmt!FR23+o_IncomeStmt!FR35+FR19+FR11</f>
        <v/>
      </c>
      <c r="FS36" s="49">
        <f>o_IncomeStmt!FS23+o_IncomeStmt!FS35+FS19+FS11</f>
        <v/>
      </c>
      <c r="FT36" s="49">
        <f>o_IncomeStmt!FT23+o_IncomeStmt!FT35+FT19+FT11</f>
        <v/>
      </c>
      <c r="FU36" s="49">
        <f>o_IncomeStmt!FU23+o_IncomeStmt!FU35+FU19+FU11</f>
        <v/>
      </c>
      <c r="FV36" s="49">
        <f>o_IncomeStmt!FV23+o_IncomeStmt!FV35+FV19+FV11</f>
        <v/>
      </c>
      <c r="FW36" s="49">
        <f>o_IncomeStmt!FW23+o_IncomeStmt!FW35+FW19+FW11</f>
        <v/>
      </c>
      <c r="FX36" s="49">
        <f>o_IncomeStmt!FX23+o_IncomeStmt!FX35+FX19+FX11</f>
        <v/>
      </c>
      <c r="FY36" s="49">
        <f>o_IncomeStmt!FY23+o_IncomeStmt!FY35+FY19+FY11</f>
        <v/>
      </c>
      <c r="FZ36" s="49">
        <f>o_IncomeStmt!FZ23+o_IncomeStmt!FZ35+FZ19+FZ11</f>
        <v/>
      </c>
      <c r="GA36" s="49">
        <f>o_IncomeStmt!GA23+o_IncomeStmt!GA35+GA19+GA11</f>
        <v/>
      </c>
    </row>
    <row r="37">
      <c r="A37" s="25" t="inlineStr">
        <is>
          <t>Cumulative UFCF</t>
        </is>
      </c>
      <c r="D37" s="47">
        <f>D36</f>
        <v/>
      </c>
      <c r="E37" s="47">
        <f>D37+E36</f>
        <v/>
      </c>
      <c r="F37" s="47">
        <f>E37+F36</f>
        <v/>
      </c>
      <c r="G37" s="47">
        <f>F37+G36</f>
        <v/>
      </c>
      <c r="H37" s="47">
        <f>G37+H36</f>
        <v/>
      </c>
      <c r="I37" s="47">
        <f>H37+I36</f>
        <v/>
      </c>
      <c r="J37" s="47">
        <f>I37+J36</f>
        <v/>
      </c>
      <c r="K37" s="47">
        <f>J37+K36</f>
        <v/>
      </c>
      <c r="L37" s="47">
        <f>K37+L36</f>
        <v/>
      </c>
      <c r="M37" s="47">
        <f>L37+M36</f>
        <v/>
      </c>
      <c r="N37" s="47">
        <f>M37+N36</f>
        <v/>
      </c>
      <c r="O37" s="47">
        <f>N37+O36</f>
        <v/>
      </c>
      <c r="P37" s="47">
        <f>O37+P36</f>
        <v/>
      </c>
      <c r="Q37" s="47">
        <f>P37+Q36</f>
        <v/>
      </c>
      <c r="R37" s="47">
        <f>Q37+R36</f>
        <v/>
      </c>
      <c r="S37" s="47">
        <f>R37+S36</f>
        <v/>
      </c>
      <c r="T37" s="47">
        <f>S37+T36</f>
        <v/>
      </c>
      <c r="U37" s="47">
        <f>T37+U36</f>
        <v/>
      </c>
      <c r="V37" s="47">
        <f>U37+V36</f>
        <v/>
      </c>
      <c r="W37" s="47">
        <f>V37+W36</f>
        <v/>
      </c>
      <c r="X37" s="47">
        <f>W37+X36</f>
        <v/>
      </c>
      <c r="Y37" s="47">
        <f>X37+Y36</f>
        <v/>
      </c>
      <c r="Z37" s="47">
        <f>Y37+Z36</f>
        <v/>
      </c>
      <c r="AA37" s="47">
        <f>Z37+AA36</f>
        <v/>
      </c>
      <c r="AB37" s="47">
        <f>AA37+AB36</f>
        <v/>
      </c>
      <c r="AC37" s="47">
        <f>AB37+AC36</f>
        <v/>
      </c>
      <c r="AD37" s="47">
        <f>AC37+AD36</f>
        <v/>
      </c>
      <c r="AE37" s="47">
        <f>AD37+AE36</f>
        <v/>
      </c>
      <c r="AF37" s="47">
        <f>AE37+AF36</f>
        <v/>
      </c>
      <c r="AG37" s="47">
        <f>AF37+AG36</f>
        <v/>
      </c>
      <c r="AH37" s="47">
        <f>AG37+AH36</f>
        <v/>
      </c>
      <c r="AI37" s="47">
        <f>AH37+AI36</f>
        <v/>
      </c>
      <c r="AJ37" s="47">
        <f>AI37+AJ36</f>
        <v/>
      </c>
      <c r="AK37" s="47">
        <f>AJ37+AK36</f>
        <v/>
      </c>
      <c r="AL37" s="47">
        <f>AK37+AL36</f>
        <v/>
      </c>
      <c r="AM37" s="47">
        <f>AL37+AM36</f>
        <v/>
      </c>
      <c r="AN37" s="47">
        <f>AM37+AN36</f>
        <v/>
      </c>
      <c r="AO37" s="47">
        <f>AN37+AO36</f>
        <v/>
      </c>
      <c r="AP37" s="47">
        <f>AO37+AP36</f>
        <v/>
      </c>
      <c r="AQ37" s="47">
        <f>AP37+AQ36</f>
        <v/>
      </c>
      <c r="AR37" s="47">
        <f>AQ37+AR36</f>
        <v/>
      </c>
      <c r="AS37" s="47">
        <f>AR37+AS36</f>
        <v/>
      </c>
      <c r="AT37" s="47">
        <f>AS37+AT36</f>
        <v/>
      </c>
      <c r="AU37" s="47">
        <f>AT37+AU36</f>
        <v/>
      </c>
      <c r="AV37" s="47">
        <f>AU37+AV36</f>
        <v/>
      </c>
      <c r="AW37" s="47">
        <f>AV37+AW36</f>
        <v/>
      </c>
      <c r="AX37" s="47">
        <f>AW37+AX36</f>
        <v/>
      </c>
      <c r="AY37" s="47">
        <f>AX37+AY36</f>
        <v/>
      </c>
      <c r="AZ37" s="47">
        <f>AY37+AZ36</f>
        <v/>
      </c>
      <c r="BA37" s="47">
        <f>AZ37+BA36</f>
        <v/>
      </c>
      <c r="BB37" s="47">
        <f>BA37+BB36</f>
        <v/>
      </c>
      <c r="BC37" s="47">
        <f>BB37+BC36</f>
        <v/>
      </c>
      <c r="BD37" s="47">
        <f>BC37+BD36</f>
        <v/>
      </c>
      <c r="BE37" s="47">
        <f>BD37+BE36</f>
        <v/>
      </c>
      <c r="BF37" s="47">
        <f>BE37+BF36</f>
        <v/>
      </c>
      <c r="BG37" s="47">
        <f>BF37+BG36</f>
        <v/>
      </c>
      <c r="BH37" s="47">
        <f>BG37+BH36</f>
        <v/>
      </c>
      <c r="BI37" s="47">
        <f>BH37+BI36</f>
        <v/>
      </c>
      <c r="BJ37" s="47">
        <f>BI37+BJ36</f>
        <v/>
      </c>
      <c r="BK37" s="47">
        <f>BJ37+BK36</f>
        <v/>
      </c>
      <c r="BL37" s="47">
        <f>BK37+BL36</f>
        <v/>
      </c>
      <c r="BM37" s="47">
        <f>BL37+BM36</f>
        <v/>
      </c>
      <c r="BN37" s="47">
        <f>BM37+BN36</f>
        <v/>
      </c>
      <c r="BO37" s="47">
        <f>BN37+BO36</f>
        <v/>
      </c>
      <c r="BP37" s="47">
        <f>BO37+BP36</f>
        <v/>
      </c>
      <c r="BQ37" s="47">
        <f>BP37+BQ36</f>
        <v/>
      </c>
      <c r="BR37" s="47">
        <f>BQ37+BR36</f>
        <v/>
      </c>
      <c r="BS37" s="47">
        <f>BR37+BS36</f>
        <v/>
      </c>
      <c r="BT37" s="47">
        <f>BS37+BT36</f>
        <v/>
      </c>
      <c r="BU37" s="47">
        <f>BT37+BU36</f>
        <v/>
      </c>
      <c r="BV37" s="47">
        <f>BU37+BV36</f>
        <v/>
      </c>
      <c r="BW37" s="47">
        <f>BV37+BW36</f>
        <v/>
      </c>
      <c r="BX37" s="47">
        <f>BW37+BX36</f>
        <v/>
      </c>
      <c r="BY37" s="47">
        <f>BX37+BY36</f>
        <v/>
      </c>
      <c r="BZ37" s="47">
        <f>BY37+BZ36</f>
        <v/>
      </c>
      <c r="CA37" s="47">
        <f>BZ37+CA36</f>
        <v/>
      </c>
      <c r="CB37" s="47">
        <f>CA37+CB36</f>
        <v/>
      </c>
      <c r="CC37" s="47">
        <f>CB37+CC36</f>
        <v/>
      </c>
      <c r="CD37" s="47">
        <f>CC37+CD36</f>
        <v/>
      </c>
      <c r="CE37" s="47">
        <f>CD37+CE36</f>
        <v/>
      </c>
      <c r="CF37" s="47">
        <f>CE37+CF36</f>
        <v/>
      </c>
      <c r="CG37" s="47">
        <f>CF37+CG36</f>
        <v/>
      </c>
      <c r="CH37" s="47">
        <f>CG37+CH36</f>
        <v/>
      </c>
      <c r="CI37" s="47">
        <f>CH37+CI36</f>
        <v/>
      </c>
      <c r="CJ37" s="47">
        <f>CI37+CJ36</f>
        <v/>
      </c>
      <c r="CK37" s="47">
        <f>CJ37+CK36</f>
        <v/>
      </c>
      <c r="CL37" s="47">
        <f>CK37+CL36</f>
        <v/>
      </c>
      <c r="CM37" s="47">
        <f>CL37+CM36</f>
        <v/>
      </c>
      <c r="CN37" s="47">
        <f>CM37+CN36</f>
        <v/>
      </c>
      <c r="CO37" s="47">
        <f>CN37+CO36</f>
        <v/>
      </c>
      <c r="CP37" s="47">
        <f>CO37+CP36</f>
        <v/>
      </c>
      <c r="CQ37" s="47">
        <f>CP37+CQ36</f>
        <v/>
      </c>
      <c r="CR37" s="47">
        <f>CQ37+CR36</f>
        <v/>
      </c>
      <c r="CS37" s="47">
        <f>CR37+CS36</f>
        <v/>
      </c>
      <c r="CT37" s="47">
        <f>CS37+CT36</f>
        <v/>
      </c>
      <c r="CU37" s="47">
        <f>CT37+CU36</f>
        <v/>
      </c>
      <c r="CV37" s="47">
        <f>CU37+CV36</f>
        <v/>
      </c>
      <c r="CW37" s="47">
        <f>CV37+CW36</f>
        <v/>
      </c>
      <c r="CX37" s="47">
        <f>CW37+CX36</f>
        <v/>
      </c>
      <c r="CY37" s="47">
        <f>CX37+CY36</f>
        <v/>
      </c>
      <c r="CZ37" s="47">
        <f>CY37+CZ36</f>
        <v/>
      </c>
      <c r="DA37" s="47">
        <f>CZ37+DA36</f>
        <v/>
      </c>
      <c r="DB37" s="47">
        <f>DA37+DB36</f>
        <v/>
      </c>
      <c r="DC37" s="47">
        <f>DB37+DC36</f>
        <v/>
      </c>
      <c r="DD37" s="47">
        <f>DC37+DD36</f>
        <v/>
      </c>
      <c r="DE37" s="47">
        <f>DD37+DE36</f>
        <v/>
      </c>
      <c r="DF37" s="47">
        <f>DE37+DF36</f>
        <v/>
      </c>
      <c r="DG37" s="47">
        <f>DF37+DG36</f>
        <v/>
      </c>
      <c r="DH37" s="47">
        <f>DG37+DH36</f>
        <v/>
      </c>
      <c r="DI37" s="47">
        <f>DH37+DI36</f>
        <v/>
      </c>
      <c r="DJ37" s="47">
        <f>DI37+DJ36</f>
        <v/>
      </c>
      <c r="DK37" s="47">
        <f>DJ37+DK36</f>
        <v/>
      </c>
      <c r="DL37" s="47">
        <f>DK37+DL36</f>
        <v/>
      </c>
      <c r="DM37" s="47">
        <f>DL37+DM36</f>
        <v/>
      </c>
      <c r="DN37" s="47">
        <f>DM37+DN36</f>
        <v/>
      </c>
      <c r="DO37" s="47">
        <f>DN37+DO36</f>
        <v/>
      </c>
      <c r="DP37" s="47">
        <f>DO37+DP36</f>
        <v/>
      </c>
      <c r="DQ37" s="47">
        <f>DP37+DQ36</f>
        <v/>
      </c>
      <c r="DR37" s="47">
        <f>DQ37+DR36</f>
        <v/>
      </c>
      <c r="DS37" s="47">
        <f>DR37+DS36</f>
        <v/>
      </c>
      <c r="DT37" s="47">
        <f>DS37+DT36</f>
        <v/>
      </c>
      <c r="DU37" s="47">
        <f>DT37+DU36</f>
        <v/>
      </c>
      <c r="DV37" s="47">
        <f>DU37+DV36</f>
        <v/>
      </c>
      <c r="DW37" s="47">
        <f>DV37+DW36</f>
        <v/>
      </c>
      <c r="DX37" s="47">
        <f>DW37+DX36</f>
        <v/>
      </c>
      <c r="DY37" s="47">
        <f>DX37+DY36</f>
        <v/>
      </c>
      <c r="DZ37" s="47">
        <f>DY37+DZ36</f>
        <v/>
      </c>
      <c r="EA37" s="47">
        <f>DZ37+EA36</f>
        <v/>
      </c>
      <c r="EB37" s="47">
        <f>EA37+EB36</f>
        <v/>
      </c>
      <c r="EC37" s="47">
        <f>EB37+EC36</f>
        <v/>
      </c>
      <c r="ED37" s="47">
        <f>EC37+ED36</f>
        <v/>
      </c>
      <c r="EE37" s="47">
        <f>ED37+EE36</f>
        <v/>
      </c>
      <c r="EF37" s="47">
        <f>EE37+EF36</f>
        <v/>
      </c>
      <c r="EG37" s="47">
        <f>EF37+EG36</f>
        <v/>
      </c>
      <c r="EH37" s="47">
        <f>EG37+EH36</f>
        <v/>
      </c>
      <c r="EI37" s="47">
        <f>EH37+EI36</f>
        <v/>
      </c>
      <c r="EJ37" s="47">
        <f>EI37+EJ36</f>
        <v/>
      </c>
      <c r="EK37" s="47">
        <f>EJ37+EK36</f>
        <v/>
      </c>
      <c r="EL37" s="47">
        <f>EK37+EL36</f>
        <v/>
      </c>
      <c r="EM37" s="47">
        <f>EL37+EM36</f>
        <v/>
      </c>
      <c r="EN37" s="47">
        <f>EM37+EN36</f>
        <v/>
      </c>
      <c r="EO37" s="47">
        <f>EN37+EO36</f>
        <v/>
      </c>
      <c r="EP37" s="47">
        <f>EO37+EP36</f>
        <v/>
      </c>
      <c r="EQ37" s="47">
        <f>EP37+EQ36</f>
        <v/>
      </c>
      <c r="ER37" s="47">
        <f>EQ37+ER36</f>
        <v/>
      </c>
      <c r="ES37" s="47">
        <f>ER37+ES36</f>
        <v/>
      </c>
      <c r="ET37" s="47">
        <f>ES37+ET36</f>
        <v/>
      </c>
      <c r="EU37" s="47">
        <f>ET37+EU36</f>
        <v/>
      </c>
      <c r="EV37" s="47">
        <f>EU37+EV36</f>
        <v/>
      </c>
      <c r="EW37" s="47">
        <f>EV37+EW36</f>
        <v/>
      </c>
      <c r="EX37" s="47">
        <f>EW37+EX36</f>
        <v/>
      </c>
      <c r="EY37" s="47">
        <f>EX37+EY36</f>
        <v/>
      </c>
      <c r="EZ37" s="47">
        <f>EY37+EZ36</f>
        <v/>
      </c>
      <c r="FA37" s="47">
        <f>EZ37+FA36</f>
        <v/>
      </c>
      <c r="FB37" s="47">
        <f>FA37+FB36</f>
        <v/>
      </c>
      <c r="FC37" s="47">
        <f>FB37+FC36</f>
        <v/>
      </c>
      <c r="FD37" s="47">
        <f>FC37+FD36</f>
        <v/>
      </c>
      <c r="FE37" s="47">
        <f>FD37+FE36</f>
        <v/>
      </c>
      <c r="FF37" s="47">
        <f>FE37+FF36</f>
        <v/>
      </c>
      <c r="FG37" s="47">
        <f>FF37+FG36</f>
        <v/>
      </c>
      <c r="FH37" s="47">
        <f>FG37+FH36</f>
        <v/>
      </c>
      <c r="FI37" s="47">
        <f>FH37+FI36</f>
        <v/>
      </c>
      <c r="FJ37" s="47">
        <f>FI37+FJ36</f>
        <v/>
      </c>
      <c r="FK37" s="47">
        <f>FJ37+FK36</f>
        <v/>
      </c>
      <c r="FL37" s="47">
        <f>FK37+FL36</f>
        <v/>
      </c>
      <c r="FM37" s="47">
        <f>FL37+FM36</f>
        <v/>
      </c>
      <c r="FN37" s="47">
        <f>FM37+FN36</f>
        <v/>
      </c>
      <c r="FO37" s="47">
        <f>FN37+FO36</f>
        <v/>
      </c>
      <c r="FP37" s="47">
        <f>FO37+FP36</f>
        <v/>
      </c>
      <c r="FQ37" s="47">
        <f>FP37+FQ36</f>
        <v/>
      </c>
      <c r="FR37" s="47">
        <f>FQ37+FR36</f>
        <v/>
      </c>
      <c r="FS37" s="47">
        <f>FR37+FS36</f>
        <v/>
      </c>
      <c r="FT37" s="47">
        <f>FS37+FT36</f>
        <v/>
      </c>
      <c r="FU37" s="47">
        <f>FT37+FU36</f>
        <v/>
      </c>
      <c r="FV37" s="47">
        <f>FU37+FV36</f>
        <v/>
      </c>
      <c r="FW37" s="47">
        <f>FV37+FW36</f>
        <v/>
      </c>
      <c r="FX37" s="47">
        <f>FW37+FX36</f>
        <v/>
      </c>
      <c r="FY37" s="47">
        <f>FX37+FY36</f>
        <v/>
      </c>
      <c r="FZ37" s="47">
        <f>FY37+FZ36</f>
        <v/>
      </c>
      <c r="GA37" s="47">
        <f>FZ37+GA36</f>
        <v/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008000"/>
    <outlinePr summaryBelow="1" summaryRight="1"/>
    <pageSetUpPr/>
  </sheetPr>
  <dimension ref="A1:GA42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MONTHLY INCOME STATEMENT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Year</t>
        </is>
      </c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Phase</t>
        </is>
      </c>
      <c r="D6" s="25" t="inlineStr">
        <is>
          <t>Pre-Dev</t>
        </is>
      </c>
      <c r="E6" s="25" t="inlineStr">
        <is>
          <t>Pre-Dev</t>
        </is>
      </c>
      <c r="F6" s="25" t="inlineStr">
        <is>
          <t>Pre-Dev</t>
        </is>
      </c>
      <c r="G6" s="25" t="inlineStr">
        <is>
          <t>Pre-Dev</t>
        </is>
      </c>
      <c r="H6" s="25" t="inlineStr">
        <is>
          <t>Pre-Dev</t>
        </is>
      </c>
      <c r="I6" s="25" t="inlineStr">
        <is>
          <t>Pre-Dev</t>
        </is>
      </c>
      <c r="J6" s="25" t="inlineStr">
        <is>
          <t>Pre-Dev</t>
        </is>
      </c>
      <c r="K6" s="25" t="inlineStr">
        <is>
          <t>Pre-Dev</t>
        </is>
      </c>
      <c r="L6" s="25" t="inlineStr">
        <is>
          <t>Pre-Dev</t>
        </is>
      </c>
      <c r="M6" s="25" t="inlineStr">
        <is>
          <t>Pre-Dev</t>
        </is>
      </c>
      <c r="N6" s="25" t="inlineStr">
        <is>
          <t>Pre-Dev</t>
        </is>
      </c>
      <c r="O6" s="25" t="inlineStr">
        <is>
          <t>Pre-Dev</t>
        </is>
      </c>
      <c r="P6" s="25" t="inlineStr">
        <is>
          <t>Development</t>
        </is>
      </c>
      <c r="Q6" s="25" t="inlineStr">
        <is>
          <t>Development</t>
        </is>
      </c>
      <c r="R6" s="25" t="inlineStr">
        <is>
          <t>Development</t>
        </is>
      </c>
      <c r="S6" s="25" t="inlineStr">
        <is>
          <t>Development</t>
        </is>
      </c>
      <c r="T6" s="25" t="inlineStr">
        <is>
          <t>Development</t>
        </is>
      </c>
      <c r="U6" s="25" t="inlineStr">
        <is>
          <t>Development</t>
        </is>
      </c>
      <c r="V6" s="25" t="inlineStr">
        <is>
          <t>Development</t>
        </is>
      </c>
      <c r="W6" s="25" t="inlineStr">
        <is>
          <t>Development</t>
        </is>
      </c>
      <c r="X6" s="25" t="inlineStr">
        <is>
          <t>Development</t>
        </is>
      </c>
      <c r="Y6" s="25" t="inlineStr">
        <is>
          <t>Development</t>
        </is>
      </c>
      <c r="Z6" s="25" t="inlineStr">
        <is>
          <t>Development</t>
        </is>
      </c>
      <c r="AA6" s="25" t="inlineStr">
        <is>
          <t>Development</t>
        </is>
      </c>
      <c r="AB6" s="25" t="inlineStr">
        <is>
          <t>Development</t>
        </is>
      </c>
      <c r="AC6" s="25" t="inlineStr">
        <is>
          <t>Development</t>
        </is>
      </c>
      <c r="AD6" s="25" t="inlineStr">
        <is>
          <t>Development</t>
        </is>
      </c>
      <c r="AE6" s="25" t="inlineStr">
        <is>
          <t>Development</t>
        </is>
      </c>
      <c r="AF6" s="25" t="inlineStr">
        <is>
          <t>Development</t>
        </is>
      </c>
      <c r="AG6" s="25" t="inlineStr">
        <is>
          <t>Development</t>
        </is>
      </c>
      <c r="AH6" s="25" t="inlineStr">
        <is>
          <t>Development</t>
        </is>
      </c>
      <c r="AI6" s="25" t="inlineStr">
        <is>
          <t>Development</t>
        </is>
      </c>
      <c r="AJ6" s="25" t="inlineStr">
        <is>
          <t>Development</t>
        </is>
      </c>
      <c r="AK6" s="25" t="inlineStr">
        <is>
          <t>Development</t>
        </is>
      </c>
      <c r="AL6" s="25" t="inlineStr">
        <is>
          <t>Development</t>
        </is>
      </c>
      <c r="AM6" s="25" t="inlineStr">
        <is>
          <t>Development</t>
        </is>
      </c>
      <c r="AN6" s="25" t="inlineStr">
        <is>
          <t>Development</t>
        </is>
      </c>
      <c r="AO6" s="25" t="inlineStr">
        <is>
          <t>Development</t>
        </is>
      </c>
      <c r="AP6" s="25" t="inlineStr">
        <is>
          <t>Development</t>
        </is>
      </c>
      <c r="AQ6" s="25" t="inlineStr">
        <is>
          <t>Development</t>
        </is>
      </c>
      <c r="AR6" s="25" t="inlineStr">
        <is>
          <t>Development</t>
        </is>
      </c>
      <c r="AS6" s="25" t="inlineStr">
        <is>
          <t>Development</t>
        </is>
      </c>
      <c r="AT6" s="25" t="inlineStr">
        <is>
          <t>Ramp-Up</t>
        </is>
      </c>
      <c r="AU6" s="25" t="inlineStr">
        <is>
          <t>Ramp-Up</t>
        </is>
      </c>
      <c r="AV6" s="25" t="inlineStr">
        <is>
          <t>Ramp-Up</t>
        </is>
      </c>
      <c r="AW6" s="25" t="inlineStr">
        <is>
          <t>Ramp-Up</t>
        </is>
      </c>
      <c r="AX6" s="25" t="inlineStr">
        <is>
          <t>Ramp-Up</t>
        </is>
      </c>
      <c r="AY6" s="25" t="inlineStr">
        <is>
          <t>Ramp-Up</t>
        </is>
      </c>
      <c r="AZ6" s="25" t="inlineStr">
        <is>
          <t>Ramp-Up</t>
        </is>
      </c>
      <c r="BA6" s="25" t="inlineStr">
        <is>
          <t>Ramp-Up</t>
        </is>
      </c>
      <c r="BB6" s="25" t="inlineStr">
        <is>
          <t>Ramp-Up</t>
        </is>
      </c>
      <c r="BC6" s="25" t="inlineStr">
        <is>
          <t>Ramp-Up</t>
        </is>
      </c>
      <c r="BD6" s="25" t="inlineStr">
        <is>
          <t>Ramp-Up</t>
        </is>
      </c>
      <c r="BE6" s="25" t="inlineStr">
        <is>
          <t>Ramp-Up</t>
        </is>
      </c>
      <c r="BF6" s="25" t="inlineStr">
        <is>
          <t>Steady State</t>
        </is>
      </c>
      <c r="BG6" s="25" t="inlineStr">
        <is>
          <t>Steady State</t>
        </is>
      </c>
      <c r="BH6" s="25" t="inlineStr">
        <is>
          <t>Steady State</t>
        </is>
      </c>
      <c r="BI6" s="25" t="inlineStr">
        <is>
          <t>Steady State</t>
        </is>
      </c>
      <c r="BJ6" s="25" t="inlineStr">
        <is>
          <t>Steady State</t>
        </is>
      </c>
      <c r="BK6" s="25" t="inlineStr">
        <is>
          <t>Steady State</t>
        </is>
      </c>
      <c r="BL6" s="25" t="inlineStr">
        <is>
          <t>Steady State</t>
        </is>
      </c>
      <c r="BM6" s="25" t="inlineStr">
        <is>
          <t>Steady State</t>
        </is>
      </c>
      <c r="BN6" s="25" t="inlineStr">
        <is>
          <t>Steady State</t>
        </is>
      </c>
      <c r="BO6" s="25" t="inlineStr">
        <is>
          <t>Steady State</t>
        </is>
      </c>
      <c r="BP6" s="25" t="inlineStr">
        <is>
          <t>Steady State</t>
        </is>
      </c>
      <c r="BQ6" s="25" t="inlineStr">
        <is>
          <t>Steady State</t>
        </is>
      </c>
      <c r="BR6" s="25" t="inlineStr">
        <is>
          <t>Steady State</t>
        </is>
      </c>
      <c r="BS6" s="25" t="inlineStr">
        <is>
          <t>Steady State</t>
        </is>
      </c>
      <c r="BT6" s="25" t="inlineStr">
        <is>
          <t>Steady State</t>
        </is>
      </c>
      <c r="BU6" s="25" t="inlineStr">
        <is>
          <t>Steady State</t>
        </is>
      </c>
      <c r="BV6" s="25" t="inlineStr">
        <is>
          <t>Steady State</t>
        </is>
      </c>
      <c r="BW6" s="25" t="inlineStr">
        <is>
          <t>Steady State</t>
        </is>
      </c>
      <c r="BX6" s="25" t="inlineStr">
        <is>
          <t>Steady State</t>
        </is>
      </c>
      <c r="BY6" s="25" t="inlineStr">
        <is>
          <t>Steady State</t>
        </is>
      </c>
      <c r="BZ6" s="25" t="inlineStr">
        <is>
          <t>Steady State</t>
        </is>
      </c>
      <c r="CA6" s="25" t="inlineStr">
        <is>
          <t>Steady State</t>
        </is>
      </c>
      <c r="CB6" s="25" t="inlineStr">
        <is>
          <t>Steady State</t>
        </is>
      </c>
      <c r="CC6" s="25" t="inlineStr">
        <is>
          <t>Steady State</t>
        </is>
      </c>
      <c r="CD6" s="25" t="inlineStr">
        <is>
          <t>Steady State</t>
        </is>
      </c>
      <c r="CE6" s="25" t="inlineStr">
        <is>
          <t>Steady State</t>
        </is>
      </c>
      <c r="CF6" s="25" t="inlineStr">
        <is>
          <t>Steady State</t>
        </is>
      </c>
      <c r="CG6" s="25" t="inlineStr">
        <is>
          <t>Steady State</t>
        </is>
      </c>
      <c r="CH6" s="25" t="inlineStr">
        <is>
          <t>Steady State</t>
        </is>
      </c>
      <c r="CI6" s="25" t="inlineStr">
        <is>
          <t>Steady State</t>
        </is>
      </c>
      <c r="CJ6" s="25" t="inlineStr">
        <is>
          <t>Steady State</t>
        </is>
      </c>
      <c r="CK6" s="25" t="inlineStr">
        <is>
          <t>Steady State</t>
        </is>
      </c>
      <c r="CL6" s="25" t="inlineStr">
        <is>
          <t>Steady State</t>
        </is>
      </c>
      <c r="CM6" s="25" t="inlineStr">
        <is>
          <t>Steady State</t>
        </is>
      </c>
      <c r="CN6" s="25" t="inlineStr">
        <is>
          <t>Steady State</t>
        </is>
      </c>
      <c r="CO6" s="25" t="inlineStr">
        <is>
          <t>Steady State</t>
        </is>
      </c>
      <c r="CP6" s="25" t="inlineStr">
        <is>
          <t>Steady State</t>
        </is>
      </c>
      <c r="CQ6" s="25" t="inlineStr">
        <is>
          <t>Steady State</t>
        </is>
      </c>
      <c r="CR6" s="25" t="inlineStr">
        <is>
          <t>Steady State</t>
        </is>
      </c>
      <c r="CS6" s="25" t="inlineStr">
        <is>
          <t>Steady State</t>
        </is>
      </c>
      <c r="CT6" s="25" t="inlineStr">
        <is>
          <t>Steady State</t>
        </is>
      </c>
      <c r="CU6" s="25" t="inlineStr">
        <is>
          <t>Steady State</t>
        </is>
      </c>
      <c r="CV6" s="25" t="inlineStr">
        <is>
          <t>Steady State</t>
        </is>
      </c>
      <c r="CW6" s="25" t="inlineStr">
        <is>
          <t>Steady State</t>
        </is>
      </c>
      <c r="CX6" s="25" t="inlineStr">
        <is>
          <t>Steady State</t>
        </is>
      </c>
      <c r="CY6" s="25" t="inlineStr">
        <is>
          <t>Steady State</t>
        </is>
      </c>
      <c r="CZ6" s="25" t="inlineStr">
        <is>
          <t>Steady State</t>
        </is>
      </c>
      <c r="DA6" s="25" t="inlineStr">
        <is>
          <t>Steady State</t>
        </is>
      </c>
      <c r="DB6" s="25" t="inlineStr">
        <is>
          <t>Steady State</t>
        </is>
      </c>
      <c r="DC6" s="25" t="inlineStr">
        <is>
          <t>Steady State</t>
        </is>
      </c>
      <c r="DD6" s="25" t="inlineStr">
        <is>
          <t>Steady State</t>
        </is>
      </c>
      <c r="DE6" s="25" t="inlineStr">
        <is>
          <t>Steady State</t>
        </is>
      </c>
      <c r="DF6" s="25" t="inlineStr">
        <is>
          <t>Steady State</t>
        </is>
      </c>
      <c r="DG6" s="25" t="inlineStr">
        <is>
          <t>Steady State</t>
        </is>
      </c>
      <c r="DH6" s="25" t="inlineStr">
        <is>
          <t>Steady State</t>
        </is>
      </c>
      <c r="DI6" s="25" t="inlineStr">
        <is>
          <t>Steady State</t>
        </is>
      </c>
      <c r="DJ6" s="25" t="inlineStr">
        <is>
          <t>Steady State</t>
        </is>
      </c>
      <c r="DK6" s="25" t="inlineStr">
        <is>
          <t>Steady State</t>
        </is>
      </c>
      <c r="DL6" s="25" t="inlineStr">
        <is>
          <t>Steady State</t>
        </is>
      </c>
      <c r="DM6" s="25" t="inlineStr">
        <is>
          <t>Steady State</t>
        </is>
      </c>
      <c r="DN6" s="25" t="inlineStr">
        <is>
          <t>Steady State</t>
        </is>
      </c>
      <c r="DO6" s="25" t="inlineStr">
        <is>
          <t>Steady State</t>
        </is>
      </c>
      <c r="DP6" s="25" t="inlineStr">
        <is>
          <t>Steady State</t>
        </is>
      </c>
      <c r="DQ6" s="25" t="inlineStr">
        <is>
          <t>Steady State</t>
        </is>
      </c>
      <c r="DR6" s="25" t="inlineStr">
        <is>
          <t>Steady State</t>
        </is>
      </c>
      <c r="DS6" s="25" t="inlineStr">
        <is>
          <t>Steady State</t>
        </is>
      </c>
      <c r="DT6" s="25" t="inlineStr">
        <is>
          <t>Steady State</t>
        </is>
      </c>
      <c r="DU6" s="25" t="inlineStr">
        <is>
          <t>Steady State</t>
        </is>
      </c>
      <c r="DV6" s="25" t="inlineStr">
        <is>
          <t>Steady State</t>
        </is>
      </c>
      <c r="DW6" s="25" t="inlineStr">
        <is>
          <t>Steady State</t>
        </is>
      </c>
      <c r="DX6" s="25" t="inlineStr">
        <is>
          <t>Steady State</t>
        </is>
      </c>
      <c r="DY6" s="25" t="inlineStr">
        <is>
          <t>Steady State</t>
        </is>
      </c>
      <c r="DZ6" s="25" t="inlineStr">
        <is>
          <t>Steady State</t>
        </is>
      </c>
      <c r="EA6" s="25" t="inlineStr">
        <is>
          <t>Steady State</t>
        </is>
      </c>
      <c r="EB6" s="25" t="inlineStr">
        <is>
          <t>Steady State</t>
        </is>
      </c>
      <c r="EC6" s="25" t="inlineStr">
        <is>
          <t>Steady State</t>
        </is>
      </c>
      <c r="ED6" s="25" t="inlineStr">
        <is>
          <t>Steady State</t>
        </is>
      </c>
      <c r="EE6" s="25" t="inlineStr">
        <is>
          <t>Steady State</t>
        </is>
      </c>
      <c r="EF6" s="25" t="inlineStr">
        <is>
          <t>Steady State</t>
        </is>
      </c>
      <c r="EG6" s="25" t="inlineStr">
        <is>
          <t>Steady State</t>
        </is>
      </c>
      <c r="EH6" s="25" t="inlineStr">
        <is>
          <t>Steady State</t>
        </is>
      </c>
      <c r="EI6" s="25" t="inlineStr">
        <is>
          <t>Steady State</t>
        </is>
      </c>
      <c r="EJ6" s="25" t="inlineStr">
        <is>
          <t>Steady State</t>
        </is>
      </c>
      <c r="EK6" s="25" t="inlineStr">
        <is>
          <t>Steady State</t>
        </is>
      </c>
      <c r="EL6" s="25" t="inlineStr">
        <is>
          <t>Steady State</t>
        </is>
      </c>
      <c r="EM6" s="25" t="inlineStr">
        <is>
          <t>Steady State</t>
        </is>
      </c>
      <c r="EN6" s="25" t="inlineStr">
        <is>
          <t>Steady State</t>
        </is>
      </c>
      <c r="EO6" s="25" t="inlineStr">
        <is>
          <t>Steady State</t>
        </is>
      </c>
      <c r="EP6" s="25" t="inlineStr">
        <is>
          <t>Steady State</t>
        </is>
      </c>
      <c r="EQ6" s="25" t="inlineStr">
        <is>
          <t>Steady State</t>
        </is>
      </c>
      <c r="ER6" s="25" t="inlineStr">
        <is>
          <t>Steady State</t>
        </is>
      </c>
      <c r="ES6" s="25" t="inlineStr">
        <is>
          <t>Steady State</t>
        </is>
      </c>
      <c r="ET6" s="25" t="inlineStr">
        <is>
          <t>Steady State</t>
        </is>
      </c>
      <c r="EU6" s="25" t="inlineStr">
        <is>
          <t>Steady State</t>
        </is>
      </c>
      <c r="EV6" s="25" t="inlineStr">
        <is>
          <t>Steady State</t>
        </is>
      </c>
      <c r="EW6" s="25" t="inlineStr">
        <is>
          <t>Steady State</t>
        </is>
      </c>
      <c r="EX6" s="25" t="inlineStr">
        <is>
          <t>Steady State</t>
        </is>
      </c>
      <c r="EY6" s="25" t="inlineStr">
        <is>
          <t>Steady State</t>
        </is>
      </c>
      <c r="EZ6" s="25" t="inlineStr">
        <is>
          <t>Steady State</t>
        </is>
      </c>
      <c r="FA6" s="25" t="inlineStr">
        <is>
          <t>Steady State</t>
        </is>
      </c>
      <c r="FB6" s="25" t="inlineStr">
        <is>
          <t>Steady State</t>
        </is>
      </c>
      <c r="FC6" s="25" t="inlineStr">
        <is>
          <t>Steady State</t>
        </is>
      </c>
      <c r="FD6" s="25" t="inlineStr">
        <is>
          <t>Steady State</t>
        </is>
      </c>
      <c r="FE6" s="25" t="inlineStr">
        <is>
          <t>Steady State</t>
        </is>
      </c>
      <c r="FF6" s="25" t="inlineStr">
        <is>
          <t>Steady State</t>
        </is>
      </c>
      <c r="FG6" s="25" t="inlineStr">
        <is>
          <t>Steady State</t>
        </is>
      </c>
      <c r="FH6" s="25" t="inlineStr">
        <is>
          <t>Steady State</t>
        </is>
      </c>
      <c r="FI6" s="25" t="inlineStr">
        <is>
          <t>Steady State</t>
        </is>
      </c>
      <c r="FJ6" s="25" t="inlineStr">
        <is>
          <t>Decline</t>
        </is>
      </c>
      <c r="FK6" s="25" t="inlineStr">
        <is>
          <t>Decline</t>
        </is>
      </c>
      <c r="FL6" s="25" t="inlineStr">
        <is>
          <t>Decline</t>
        </is>
      </c>
      <c r="FM6" s="25" t="inlineStr">
        <is>
          <t>Decline</t>
        </is>
      </c>
      <c r="FN6" s="25" t="inlineStr">
        <is>
          <t>Decline</t>
        </is>
      </c>
      <c r="FO6" s="25" t="inlineStr">
        <is>
          <t>Decline</t>
        </is>
      </c>
      <c r="FP6" s="25" t="inlineStr">
        <is>
          <t>Closure</t>
        </is>
      </c>
      <c r="FQ6" s="25" t="inlineStr">
        <is>
          <t>Closure</t>
        </is>
      </c>
      <c r="FR6" s="25" t="inlineStr">
        <is>
          <t>Closure</t>
        </is>
      </c>
      <c r="FS6" s="25" t="inlineStr">
        <is>
          <t>Closure</t>
        </is>
      </c>
      <c r="FT6" s="25" t="inlineStr">
        <is>
          <t>Closure</t>
        </is>
      </c>
      <c r="FU6" s="25" t="inlineStr">
        <is>
          <t>Closure</t>
        </is>
      </c>
      <c r="FV6" s="25" t="inlineStr">
        <is>
          <t>Closure</t>
        </is>
      </c>
      <c r="FW6" s="25" t="inlineStr">
        <is>
          <t>Closure</t>
        </is>
      </c>
      <c r="FX6" s="25" t="inlineStr">
        <is>
          <t>Closure</t>
        </is>
      </c>
      <c r="FY6" s="25" t="inlineStr">
        <is>
          <t>Closure</t>
        </is>
      </c>
      <c r="FZ6" s="25" t="inlineStr">
        <is>
          <t>Closure</t>
        </is>
      </c>
      <c r="GA6" s="25" t="inlineStr">
        <is>
          <t>Closure</t>
        </is>
      </c>
    </row>
    <row r="8">
      <c r="A8" s="34" t="inlineStr">
        <is>
          <t>Revenue</t>
        </is>
      </c>
      <c r="B8" s="34" t="n"/>
      <c r="C8" s="34" t="n"/>
      <c r="D8" s="34" t="n"/>
      <c r="E8" s="34" t="n"/>
      <c r="F8" s="34" t="n"/>
      <c r="G8" s="34" t="n"/>
      <c r="H8" s="34" t="n"/>
      <c r="I8" s="34" t="n"/>
      <c r="J8" s="34" t="n"/>
      <c r="K8" s="34" t="n"/>
      <c r="L8" s="34" t="n"/>
      <c r="M8" s="34" t="n"/>
      <c r="N8" s="34" t="n"/>
      <c r="O8" s="34" t="n"/>
      <c r="P8" s="34" t="n"/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  <c r="AK8" s="34" t="n"/>
      <c r="AL8" s="34" t="n"/>
      <c r="AM8" s="34" t="n"/>
      <c r="AN8" s="34" t="n"/>
      <c r="AO8" s="34" t="n"/>
      <c r="AP8" s="34" t="n"/>
      <c r="AQ8" s="34" t="n"/>
      <c r="AR8" s="34" t="n"/>
      <c r="AS8" s="34" t="n"/>
      <c r="AT8" s="34" t="n"/>
      <c r="AU8" s="34" t="n"/>
      <c r="AV8" s="34" t="n"/>
      <c r="AW8" s="34" t="n"/>
      <c r="AX8" s="34" t="n"/>
      <c r="AY8" s="34" t="n"/>
      <c r="AZ8" s="34" t="n"/>
      <c r="BA8" s="34" t="n"/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n"/>
      <c r="BL8" s="34" t="n"/>
      <c r="BM8" s="34" t="n"/>
      <c r="BN8" s="34" t="n"/>
      <c r="BO8" s="34" t="n"/>
      <c r="BP8" s="34" t="n"/>
      <c r="BQ8" s="34" t="n"/>
      <c r="BR8" s="34" t="n"/>
      <c r="BS8" s="34" t="n"/>
      <c r="BT8" s="34" t="n"/>
      <c r="BU8" s="34" t="n"/>
      <c r="BV8" s="34" t="n"/>
      <c r="BW8" s="34" t="n"/>
      <c r="BX8" s="34" t="n"/>
      <c r="BY8" s="34" t="n"/>
      <c r="BZ8" s="34" t="n"/>
      <c r="CA8" s="34" t="n"/>
      <c r="CB8" s="34" t="n"/>
      <c r="CC8" s="34" t="n"/>
      <c r="CD8" s="34" t="n"/>
      <c r="CE8" s="34" t="n"/>
      <c r="CF8" s="34" t="n"/>
      <c r="CG8" s="34" t="n"/>
      <c r="CH8" s="34" t="n"/>
      <c r="CI8" s="34" t="n"/>
      <c r="CJ8" s="34" t="n"/>
      <c r="CK8" s="34" t="n"/>
      <c r="CL8" s="34" t="n"/>
      <c r="CM8" s="34" t="n"/>
      <c r="CN8" s="34" t="n"/>
      <c r="CO8" s="34" t="n"/>
      <c r="CP8" s="34" t="n"/>
      <c r="CQ8" s="34" t="n"/>
      <c r="CR8" s="34" t="n"/>
      <c r="CS8" s="34" t="n"/>
      <c r="CT8" s="34" t="n"/>
      <c r="CU8" s="34" t="n"/>
      <c r="CV8" s="34" t="n"/>
      <c r="CW8" s="34" t="n"/>
      <c r="CX8" s="34" t="n"/>
      <c r="CY8" s="34" t="n"/>
      <c r="CZ8" s="34" t="n"/>
      <c r="DA8" s="34" t="n"/>
      <c r="DB8" s="34" t="n"/>
      <c r="DC8" s="34" t="n"/>
      <c r="DD8" s="34" t="n"/>
      <c r="DE8" s="34" t="n"/>
      <c r="DF8" s="34" t="n"/>
      <c r="DG8" s="34" t="n"/>
      <c r="DH8" s="34" t="n"/>
      <c r="DI8" s="34" t="n"/>
      <c r="DJ8" s="34" t="n"/>
      <c r="DK8" s="34" t="n"/>
      <c r="DL8" s="34" t="n"/>
      <c r="DM8" s="34" t="n"/>
      <c r="DN8" s="34" t="n"/>
      <c r="DO8" s="34" t="n"/>
      <c r="DP8" s="34" t="n"/>
      <c r="DQ8" s="34" t="n"/>
      <c r="DR8" s="34" t="n"/>
      <c r="DS8" s="34" t="n"/>
      <c r="DT8" s="34" t="n"/>
      <c r="DU8" s="34" t="n"/>
      <c r="DV8" s="34" t="n"/>
      <c r="DW8" s="34" t="n"/>
      <c r="DX8" s="34" t="n"/>
      <c r="DY8" s="34" t="n"/>
      <c r="DZ8" s="34" t="n"/>
      <c r="EA8" s="34" t="n"/>
      <c r="EB8" s="34" t="n"/>
      <c r="EC8" s="34" t="n"/>
      <c r="ED8" s="34" t="n"/>
      <c r="EE8" s="34" t="n"/>
      <c r="EF8" s="34" t="n"/>
      <c r="EG8" s="34" t="n"/>
      <c r="EH8" s="34" t="n"/>
      <c r="EI8" s="34" t="n"/>
      <c r="EJ8" s="34" t="n"/>
      <c r="EK8" s="34" t="n"/>
      <c r="EL8" s="34" t="n"/>
      <c r="EM8" s="34" t="n"/>
      <c r="EN8" s="34" t="n"/>
      <c r="EO8" s="34" t="n"/>
      <c r="EP8" s="34" t="n"/>
      <c r="EQ8" s="34" t="n"/>
      <c r="ER8" s="34" t="n"/>
      <c r="ES8" s="34" t="n"/>
      <c r="ET8" s="34" t="n"/>
      <c r="EU8" s="34" t="n"/>
      <c r="EV8" s="34" t="n"/>
      <c r="EW8" s="34" t="n"/>
      <c r="EX8" s="34" t="n"/>
      <c r="EY8" s="34" t="n"/>
      <c r="EZ8" s="34" t="n"/>
      <c r="FA8" s="34" t="n"/>
      <c r="FB8" s="34" t="n"/>
      <c r="FC8" s="34" t="n"/>
      <c r="FD8" s="34" t="n"/>
      <c r="FE8" s="34" t="n"/>
      <c r="FF8" s="34" t="n"/>
      <c r="FG8" s="34" t="n"/>
      <c r="FH8" s="34" t="n"/>
      <c r="FI8" s="34" t="n"/>
      <c r="FJ8" s="34" t="n"/>
      <c r="FK8" s="34" t="n"/>
      <c r="FL8" s="34" t="n"/>
      <c r="FM8" s="34" t="n"/>
      <c r="FN8" s="34" t="n"/>
      <c r="FO8" s="34" t="n"/>
      <c r="FP8" s="34" t="n"/>
      <c r="FQ8" s="34" t="n"/>
      <c r="FR8" s="34" t="n"/>
      <c r="FS8" s="34" t="n"/>
      <c r="FT8" s="34" t="n"/>
      <c r="FU8" s="34" t="n"/>
      <c r="FV8" s="34" t="n"/>
      <c r="FW8" s="34" t="n"/>
      <c r="FX8" s="34" t="n"/>
      <c r="FY8" s="34" t="n"/>
      <c r="FZ8" s="34" t="n"/>
      <c r="GA8" s="34" t="n"/>
    </row>
    <row r="9">
      <c r="A9" s="25" t="inlineStr">
        <is>
          <t>Primary Metal Revenue (Gross)</t>
        </is>
      </c>
      <c r="B9" s="25" t="inlineStr">
        <is>
          <t>$'000</t>
        </is>
      </c>
      <c r="C9" s="35">
        <f>SUM(D9:GA9)</f>
        <v/>
      </c>
      <c r="D9" s="37">
        <f>i_MiningPlan!D19*i_Pricing!D9/1000</f>
        <v/>
      </c>
      <c r="E9" s="37">
        <f>i_MiningPlan!E19*i_Pricing!E9/1000</f>
        <v/>
      </c>
      <c r="F9" s="37">
        <f>i_MiningPlan!F19*i_Pricing!F9/1000</f>
        <v/>
      </c>
      <c r="G9" s="37">
        <f>i_MiningPlan!G19*i_Pricing!G9/1000</f>
        <v/>
      </c>
      <c r="H9" s="37">
        <f>i_MiningPlan!H19*i_Pricing!H9/1000</f>
        <v/>
      </c>
      <c r="I9" s="37">
        <f>i_MiningPlan!I19*i_Pricing!I9/1000</f>
        <v/>
      </c>
      <c r="J9" s="37">
        <f>i_MiningPlan!J19*i_Pricing!J9/1000</f>
        <v/>
      </c>
      <c r="K9" s="37">
        <f>i_MiningPlan!K19*i_Pricing!K9/1000</f>
        <v/>
      </c>
      <c r="L9" s="37">
        <f>i_MiningPlan!L19*i_Pricing!L9/1000</f>
        <v/>
      </c>
      <c r="M9" s="37">
        <f>i_MiningPlan!M19*i_Pricing!M9/1000</f>
        <v/>
      </c>
      <c r="N9" s="37">
        <f>i_MiningPlan!N19*i_Pricing!N9/1000</f>
        <v/>
      </c>
      <c r="O9" s="37">
        <f>i_MiningPlan!O19*i_Pricing!O9/1000</f>
        <v/>
      </c>
      <c r="P9" s="37">
        <f>i_MiningPlan!P19*i_Pricing!P9/1000</f>
        <v/>
      </c>
      <c r="Q9" s="37">
        <f>i_MiningPlan!Q19*i_Pricing!Q9/1000</f>
        <v/>
      </c>
      <c r="R9" s="37">
        <f>i_MiningPlan!R19*i_Pricing!R9/1000</f>
        <v/>
      </c>
      <c r="S9" s="37">
        <f>i_MiningPlan!S19*i_Pricing!S9/1000</f>
        <v/>
      </c>
      <c r="T9" s="37">
        <f>i_MiningPlan!T19*i_Pricing!T9/1000</f>
        <v/>
      </c>
      <c r="U9" s="37">
        <f>i_MiningPlan!U19*i_Pricing!U9/1000</f>
        <v/>
      </c>
      <c r="V9" s="37">
        <f>i_MiningPlan!V19*i_Pricing!V9/1000</f>
        <v/>
      </c>
      <c r="W9" s="37">
        <f>i_MiningPlan!W19*i_Pricing!W9/1000</f>
        <v/>
      </c>
      <c r="X9" s="37">
        <f>i_MiningPlan!X19*i_Pricing!X9/1000</f>
        <v/>
      </c>
      <c r="Y9" s="37">
        <f>i_MiningPlan!Y19*i_Pricing!Y9/1000</f>
        <v/>
      </c>
      <c r="Z9" s="37">
        <f>i_MiningPlan!Z19*i_Pricing!Z9/1000</f>
        <v/>
      </c>
      <c r="AA9" s="37">
        <f>i_MiningPlan!AA19*i_Pricing!AA9/1000</f>
        <v/>
      </c>
      <c r="AB9" s="37">
        <f>i_MiningPlan!AB19*i_Pricing!AB9/1000</f>
        <v/>
      </c>
      <c r="AC9" s="37">
        <f>i_MiningPlan!AC19*i_Pricing!AC9/1000</f>
        <v/>
      </c>
      <c r="AD9" s="37">
        <f>i_MiningPlan!AD19*i_Pricing!AD9/1000</f>
        <v/>
      </c>
      <c r="AE9" s="37">
        <f>i_MiningPlan!AE19*i_Pricing!AE9/1000</f>
        <v/>
      </c>
      <c r="AF9" s="37">
        <f>i_MiningPlan!AF19*i_Pricing!AF9/1000</f>
        <v/>
      </c>
      <c r="AG9" s="37">
        <f>i_MiningPlan!AG19*i_Pricing!AG9/1000</f>
        <v/>
      </c>
      <c r="AH9" s="37">
        <f>i_MiningPlan!AH19*i_Pricing!AH9/1000</f>
        <v/>
      </c>
      <c r="AI9" s="37">
        <f>i_MiningPlan!AI19*i_Pricing!AI9/1000</f>
        <v/>
      </c>
      <c r="AJ9" s="37">
        <f>i_MiningPlan!AJ19*i_Pricing!AJ9/1000</f>
        <v/>
      </c>
      <c r="AK9" s="37">
        <f>i_MiningPlan!AK19*i_Pricing!AK9/1000</f>
        <v/>
      </c>
      <c r="AL9" s="37">
        <f>i_MiningPlan!AL19*i_Pricing!AL9/1000</f>
        <v/>
      </c>
      <c r="AM9" s="37">
        <f>i_MiningPlan!AM19*i_Pricing!AM9/1000</f>
        <v/>
      </c>
      <c r="AN9" s="37">
        <f>i_MiningPlan!AN19*i_Pricing!AN9/1000</f>
        <v/>
      </c>
      <c r="AO9" s="37">
        <f>i_MiningPlan!AO19*i_Pricing!AO9/1000</f>
        <v/>
      </c>
      <c r="AP9" s="37">
        <f>i_MiningPlan!AP19*i_Pricing!AP9/1000</f>
        <v/>
      </c>
      <c r="AQ9" s="37">
        <f>i_MiningPlan!AQ19*i_Pricing!AQ9/1000</f>
        <v/>
      </c>
      <c r="AR9" s="37">
        <f>i_MiningPlan!AR19*i_Pricing!AR9/1000</f>
        <v/>
      </c>
      <c r="AS9" s="37">
        <f>i_MiningPlan!AS19*i_Pricing!AS9/1000</f>
        <v/>
      </c>
      <c r="AT9" s="37">
        <f>i_MiningPlan!AT19*i_Pricing!AT9/1000</f>
        <v/>
      </c>
      <c r="AU9" s="37">
        <f>i_MiningPlan!AU19*i_Pricing!AU9/1000</f>
        <v/>
      </c>
      <c r="AV9" s="37">
        <f>i_MiningPlan!AV19*i_Pricing!AV9/1000</f>
        <v/>
      </c>
      <c r="AW9" s="37">
        <f>i_MiningPlan!AW19*i_Pricing!AW9/1000</f>
        <v/>
      </c>
      <c r="AX9" s="37">
        <f>i_MiningPlan!AX19*i_Pricing!AX9/1000</f>
        <v/>
      </c>
      <c r="AY9" s="37">
        <f>i_MiningPlan!AY19*i_Pricing!AY9/1000</f>
        <v/>
      </c>
      <c r="AZ9" s="37">
        <f>i_MiningPlan!AZ19*i_Pricing!AZ9/1000</f>
        <v/>
      </c>
      <c r="BA9" s="37">
        <f>i_MiningPlan!BA19*i_Pricing!BA9/1000</f>
        <v/>
      </c>
      <c r="BB9" s="37">
        <f>i_MiningPlan!BB19*i_Pricing!BB9/1000</f>
        <v/>
      </c>
      <c r="BC9" s="37">
        <f>i_MiningPlan!BC19*i_Pricing!BC9/1000</f>
        <v/>
      </c>
      <c r="BD9" s="37">
        <f>i_MiningPlan!BD19*i_Pricing!BD9/1000</f>
        <v/>
      </c>
      <c r="BE9" s="37">
        <f>i_MiningPlan!BE19*i_Pricing!BE9/1000</f>
        <v/>
      </c>
      <c r="BF9" s="37">
        <f>i_MiningPlan!BF19*i_Pricing!BF9/1000</f>
        <v/>
      </c>
      <c r="BG9" s="37">
        <f>i_MiningPlan!BG19*i_Pricing!BG9/1000</f>
        <v/>
      </c>
      <c r="BH9" s="37">
        <f>i_MiningPlan!BH19*i_Pricing!BH9/1000</f>
        <v/>
      </c>
      <c r="BI9" s="37">
        <f>i_MiningPlan!BI19*i_Pricing!BI9/1000</f>
        <v/>
      </c>
      <c r="BJ9" s="37">
        <f>i_MiningPlan!BJ19*i_Pricing!BJ9/1000</f>
        <v/>
      </c>
      <c r="BK9" s="37">
        <f>i_MiningPlan!BK19*i_Pricing!BK9/1000</f>
        <v/>
      </c>
      <c r="BL9" s="37">
        <f>i_MiningPlan!BL19*i_Pricing!BL9/1000</f>
        <v/>
      </c>
      <c r="BM9" s="37">
        <f>i_MiningPlan!BM19*i_Pricing!BM9/1000</f>
        <v/>
      </c>
      <c r="BN9" s="37">
        <f>i_MiningPlan!BN19*i_Pricing!BN9/1000</f>
        <v/>
      </c>
      <c r="BO9" s="37">
        <f>i_MiningPlan!BO19*i_Pricing!BO9/1000</f>
        <v/>
      </c>
      <c r="BP9" s="37">
        <f>i_MiningPlan!BP19*i_Pricing!BP9/1000</f>
        <v/>
      </c>
      <c r="BQ9" s="37">
        <f>i_MiningPlan!BQ19*i_Pricing!BQ9/1000</f>
        <v/>
      </c>
      <c r="BR9" s="37">
        <f>i_MiningPlan!BR19*i_Pricing!BR9/1000</f>
        <v/>
      </c>
      <c r="BS9" s="37">
        <f>i_MiningPlan!BS19*i_Pricing!BS9/1000</f>
        <v/>
      </c>
      <c r="BT9" s="37">
        <f>i_MiningPlan!BT19*i_Pricing!BT9/1000</f>
        <v/>
      </c>
      <c r="BU9" s="37">
        <f>i_MiningPlan!BU19*i_Pricing!BU9/1000</f>
        <v/>
      </c>
      <c r="BV9" s="37">
        <f>i_MiningPlan!BV19*i_Pricing!BV9/1000</f>
        <v/>
      </c>
      <c r="BW9" s="37">
        <f>i_MiningPlan!BW19*i_Pricing!BW9/1000</f>
        <v/>
      </c>
      <c r="BX9" s="37">
        <f>i_MiningPlan!BX19*i_Pricing!BX9/1000</f>
        <v/>
      </c>
      <c r="BY9" s="37">
        <f>i_MiningPlan!BY19*i_Pricing!BY9/1000</f>
        <v/>
      </c>
      <c r="BZ9" s="37">
        <f>i_MiningPlan!BZ19*i_Pricing!BZ9/1000</f>
        <v/>
      </c>
      <c r="CA9" s="37">
        <f>i_MiningPlan!CA19*i_Pricing!CA9/1000</f>
        <v/>
      </c>
      <c r="CB9" s="37">
        <f>i_MiningPlan!CB19*i_Pricing!CB9/1000</f>
        <v/>
      </c>
      <c r="CC9" s="37">
        <f>i_MiningPlan!CC19*i_Pricing!CC9/1000</f>
        <v/>
      </c>
      <c r="CD9" s="37">
        <f>i_MiningPlan!CD19*i_Pricing!CD9/1000</f>
        <v/>
      </c>
      <c r="CE9" s="37">
        <f>i_MiningPlan!CE19*i_Pricing!CE9/1000</f>
        <v/>
      </c>
      <c r="CF9" s="37">
        <f>i_MiningPlan!CF19*i_Pricing!CF9/1000</f>
        <v/>
      </c>
      <c r="CG9" s="37">
        <f>i_MiningPlan!CG19*i_Pricing!CG9/1000</f>
        <v/>
      </c>
      <c r="CH9" s="37">
        <f>i_MiningPlan!CH19*i_Pricing!CH9/1000</f>
        <v/>
      </c>
      <c r="CI9" s="37">
        <f>i_MiningPlan!CI19*i_Pricing!CI9/1000</f>
        <v/>
      </c>
      <c r="CJ9" s="37">
        <f>i_MiningPlan!CJ19*i_Pricing!CJ9/1000</f>
        <v/>
      </c>
      <c r="CK9" s="37">
        <f>i_MiningPlan!CK19*i_Pricing!CK9/1000</f>
        <v/>
      </c>
      <c r="CL9" s="37">
        <f>i_MiningPlan!CL19*i_Pricing!CL9/1000</f>
        <v/>
      </c>
      <c r="CM9" s="37">
        <f>i_MiningPlan!CM19*i_Pricing!CM9/1000</f>
        <v/>
      </c>
      <c r="CN9" s="37">
        <f>i_MiningPlan!CN19*i_Pricing!CN9/1000</f>
        <v/>
      </c>
      <c r="CO9" s="37">
        <f>i_MiningPlan!CO19*i_Pricing!CO9/1000</f>
        <v/>
      </c>
      <c r="CP9" s="37">
        <f>i_MiningPlan!CP19*i_Pricing!CP9/1000</f>
        <v/>
      </c>
      <c r="CQ9" s="37">
        <f>i_MiningPlan!CQ19*i_Pricing!CQ9/1000</f>
        <v/>
      </c>
      <c r="CR9" s="37">
        <f>i_MiningPlan!CR19*i_Pricing!CR9/1000</f>
        <v/>
      </c>
      <c r="CS9" s="37">
        <f>i_MiningPlan!CS19*i_Pricing!CS9/1000</f>
        <v/>
      </c>
      <c r="CT9" s="37">
        <f>i_MiningPlan!CT19*i_Pricing!CT9/1000</f>
        <v/>
      </c>
      <c r="CU9" s="37">
        <f>i_MiningPlan!CU19*i_Pricing!CU9/1000</f>
        <v/>
      </c>
      <c r="CV9" s="37">
        <f>i_MiningPlan!CV19*i_Pricing!CV9/1000</f>
        <v/>
      </c>
      <c r="CW9" s="37">
        <f>i_MiningPlan!CW19*i_Pricing!CW9/1000</f>
        <v/>
      </c>
      <c r="CX9" s="37">
        <f>i_MiningPlan!CX19*i_Pricing!CX9/1000</f>
        <v/>
      </c>
      <c r="CY9" s="37">
        <f>i_MiningPlan!CY19*i_Pricing!CY9/1000</f>
        <v/>
      </c>
      <c r="CZ9" s="37">
        <f>i_MiningPlan!CZ19*i_Pricing!CZ9/1000</f>
        <v/>
      </c>
      <c r="DA9" s="37">
        <f>i_MiningPlan!DA19*i_Pricing!DA9/1000</f>
        <v/>
      </c>
      <c r="DB9" s="37">
        <f>i_MiningPlan!DB19*i_Pricing!DB9/1000</f>
        <v/>
      </c>
      <c r="DC9" s="37">
        <f>i_MiningPlan!DC19*i_Pricing!DC9/1000</f>
        <v/>
      </c>
      <c r="DD9" s="37">
        <f>i_MiningPlan!DD19*i_Pricing!DD9/1000</f>
        <v/>
      </c>
      <c r="DE9" s="37">
        <f>i_MiningPlan!DE19*i_Pricing!DE9/1000</f>
        <v/>
      </c>
      <c r="DF9" s="37">
        <f>i_MiningPlan!DF19*i_Pricing!DF9/1000</f>
        <v/>
      </c>
      <c r="DG9" s="37">
        <f>i_MiningPlan!DG19*i_Pricing!DG9/1000</f>
        <v/>
      </c>
      <c r="DH9" s="37">
        <f>i_MiningPlan!DH19*i_Pricing!DH9/1000</f>
        <v/>
      </c>
      <c r="DI9" s="37">
        <f>i_MiningPlan!DI19*i_Pricing!DI9/1000</f>
        <v/>
      </c>
      <c r="DJ9" s="37">
        <f>i_MiningPlan!DJ19*i_Pricing!DJ9/1000</f>
        <v/>
      </c>
      <c r="DK9" s="37">
        <f>i_MiningPlan!DK19*i_Pricing!DK9/1000</f>
        <v/>
      </c>
      <c r="DL9" s="37">
        <f>i_MiningPlan!DL19*i_Pricing!DL9/1000</f>
        <v/>
      </c>
      <c r="DM9" s="37">
        <f>i_MiningPlan!DM19*i_Pricing!DM9/1000</f>
        <v/>
      </c>
      <c r="DN9" s="37">
        <f>i_MiningPlan!DN19*i_Pricing!DN9/1000</f>
        <v/>
      </c>
      <c r="DO9" s="37">
        <f>i_MiningPlan!DO19*i_Pricing!DO9/1000</f>
        <v/>
      </c>
      <c r="DP9" s="37">
        <f>i_MiningPlan!DP19*i_Pricing!DP9/1000</f>
        <v/>
      </c>
      <c r="DQ9" s="37">
        <f>i_MiningPlan!DQ19*i_Pricing!DQ9/1000</f>
        <v/>
      </c>
      <c r="DR9" s="37">
        <f>i_MiningPlan!DR19*i_Pricing!DR9/1000</f>
        <v/>
      </c>
      <c r="DS9" s="37">
        <f>i_MiningPlan!DS19*i_Pricing!DS9/1000</f>
        <v/>
      </c>
      <c r="DT9" s="37">
        <f>i_MiningPlan!DT19*i_Pricing!DT9/1000</f>
        <v/>
      </c>
      <c r="DU9" s="37">
        <f>i_MiningPlan!DU19*i_Pricing!DU9/1000</f>
        <v/>
      </c>
      <c r="DV9" s="37">
        <f>i_MiningPlan!DV19*i_Pricing!DV9/1000</f>
        <v/>
      </c>
      <c r="DW9" s="37">
        <f>i_MiningPlan!DW19*i_Pricing!DW9/1000</f>
        <v/>
      </c>
      <c r="DX9" s="37">
        <f>i_MiningPlan!DX19*i_Pricing!DX9/1000</f>
        <v/>
      </c>
      <c r="DY9" s="37">
        <f>i_MiningPlan!DY19*i_Pricing!DY9/1000</f>
        <v/>
      </c>
      <c r="DZ9" s="37">
        <f>i_MiningPlan!DZ19*i_Pricing!DZ9/1000</f>
        <v/>
      </c>
      <c r="EA9" s="37">
        <f>i_MiningPlan!EA19*i_Pricing!EA9/1000</f>
        <v/>
      </c>
      <c r="EB9" s="37">
        <f>i_MiningPlan!EB19*i_Pricing!EB9/1000</f>
        <v/>
      </c>
      <c r="EC9" s="37">
        <f>i_MiningPlan!EC19*i_Pricing!EC9/1000</f>
        <v/>
      </c>
      <c r="ED9" s="37">
        <f>i_MiningPlan!ED19*i_Pricing!ED9/1000</f>
        <v/>
      </c>
      <c r="EE9" s="37">
        <f>i_MiningPlan!EE19*i_Pricing!EE9/1000</f>
        <v/>
      </c>
      <c r="EF9" s="37">
        <f>i_MiningPlan!EF19*i_Pricing!EF9/1000</f>
        <v/>
      </c>
      <c r="EG9" s="37">
        <f>i_MiningPlan!EG19*i_Pricing!EG9/1000</f>
        <v/>
      </c>
      <c r="EH9" s="37">
        <f>i_MiningPlan!EH19*i_Pricing!EH9/1000</f>
        <v/>
      </c>
      <c r="EI9" s="37">
        <f>i_MiningPlan!EI19*i_Pricing!EI9/1000</f>
        <v/>
      </c>
      <c r="EJ9" s="37">
        <f>i_MiningPlan!EJ19*i_Pricing!EJ9/1000</f>
        <v/>
      </c>
      <c r="EK9" s="37">
        <f>i_MiningPlan!EK19*i_Pricing!EK9/1000</f>
        <v/>
      </c>
      <c r="EL9" s="37">
        <f>i_MiningPlan!EL19*i_Pricing!EL9/1000</f>
        <v/>
      </c>
      <c r="EM9" s="37">
        <f>i_MiningPlan!EM19*i_Pricing!EM9/1000</f>
        <v/>
      </c>
      <c r="EN9" s="37">
        <f>i_MiningPlan!EN19*i_Pricing!EN9/1000</f>
        <v/>
      </c>
      <c r="EO9" s="37">
        <f>i_MiningPlan!EO19*i_Pricing!EO9/1000</f>
        <v/>
      </c>
      <c r="EP9" s="37">
        <f>i_MiningPlan!EP19*i_Pricing!EP9/1000</f>
        <v/>
      </c>
      <c r="EQ9" s="37">
        <f>i_MiningPlan!EQ19*i_Pricing!EQ9/1000</f>
        <v/>
      </c>
      <c r="ER9" s="37">
        <f>i_MiningPlan!ER19*i_Pricing!ER9/1000</f>
        <v/>
      </c>
      <c r="ES9" s="37">
        <f>i_MiningPlan!ES19*i_Pricing!ES9/1000</f>
        <v/>
      </c>
      <c r="ET9" s="37">
        <f>i_MiningPlan!ET19*i_Pricing!ET9/1000</f>
        <v/>
      </c>
      <c r="EU9" s="37">
        <f>i_MiningPlan!EU19*i_Pricing!EU9/1000</f>
        <v/>
      </c>
      <c r="EV9" s="37">
        <f>i_MiningPlan!EV19*i_Pricing!EV9/1000</f>
        <v/>
      </c>
      <c r="EW9" s="37">
        <f>i_MiningPlan!EW19*i_Pricing!EW9/1000</f>
        <v/>
      </c>
      <c r="EX9" s="37">
        <f>i_MiningPlan!EX19*i_Pricing!EX9/1000</f>
        <v/>
      </c>
      <c r="EY9" s="37">
        <f>i_MiningPlan!EY19*i_Pricing!EY9/1000</f>
        <v/>
      </c>
      <c r="EZ9" s="37">
        <f>i_MiningPlan!EZ19*i_Pricing!EZ9/1000</f>
        <v/>
      </c>
      <c r="FA9" s="37">
        <f>i_MiningPlan!FA19*i_Pricing!FA9/1000</f>
        <v/>
      </c>
      <c r="FB9" s="37">
        <f>i_MiningPlan!FB19*i_Pricing!FB9/1000</f>
        <v/>
      </c>
      <c r="FC9" s="37">
        <f>i_MiningPlan!FC19*i_Pricing!FC9/1000</f>
        <v/>
      </c>
      <c r="FD9" s="37">
        <f>i_MiningPlan!FD19*i_Pricing!FD9/1000</f>
        <v/>
      </c>
      <c r="FE9" s="37">
        <f>i_MiningPlan!FE19*i_Pricing!FE9/1000</f>
        <v/>
      </c>
      <c r="FF9" s="37">
        <f>i_MiningPlan!FF19*i_Pricing!FF9/1000</f>
        <v/>
      </c>
      <c r="FG9" s="37">
        <f>i_MiningPlan!FG19*i_Pricing!FG9/1000</f>
        <v/>
      </c>
      <c r="FH9" s="37">
        <f>i_MiningPlan!FH19*i_Pricing!FH9/1000</f>
        <v/>
      </c>
      <c r="FI9" s="37">
        <f>i_MiningPlan!FI19*i_Pricing!FI9/1000</f>
        <v/>
      </c>
      <c r="FJ9" s="37">
        <f>i_MiningPlan!FJ19*i_Pricing!FJ9/1000</f>
        <v/>
      </c>
      <c r="FK9" s="37">
        <f>i_MiningPlan!FK19*i_Pricing!FK9/1000</f>
        <v/>
      </c>
      <c r="FL9" s="37">
        <f>i_MiningPlan!FL19*i_Pricing!FL9/1000</f>
        <v/>
      </c>
      <c r="FM9" s="37">
        <f>i_MiningPlan!FM19*i_Pricing!FM9/1000</f>
        <v/>
      </c>
      <c r="FN9" s="37">
        <f>i_MiningPlan!FN19*i_Pricing!FN9/1000</f>
        <v/>
      </c>
      <c r="FO9" s="37">
        <f>i_MiningPlan!FO19*i_Pricing!FO9/1000</f>
        <v/>
      </c>
      <c r="FP9" s="37">
        <f>i_MiningPlan!FP19*i_Pricing!FP9/1000</f>
        <v/>
      </c>
      <c r="FQ9" s="37">
        <f>i_MiningPlan!FQ19*i_Pricing!FQ9/1000</f>
        <v/>
      </c>
      <c r="FR9" s="37">
        <f>i_MiningPlan!FR19*i_Pricing!FR9/1000</f>
        <v/>
      </c>
      <c r="FS9" s="37">
        <f>i_MiningPlan!FS19*i_Pricing!FS9/1000</f>
        <v/>
      </c>
      <c r="FT9" s="37">
        <f>i_MiningPlan!FT19*i_Pricing!FT9/1000</f>
        <v/>
      </c>
      <c r="FU9" s="37">
        <f>i_MiningPlan!FU19*i_Pricing!FU9/1000</f>
        <v/>
      </c>
      <c r="FV9" s="37">
        <f>i_MiningPlan!FV19*i_Pricing!FV9/1000</f>
        <v/>
      </c>
      <c r="FW9" s="37">
        <f>i_MiningPlan!FW19*i_Pricing!FW9/1000</f>
        <v/>
      </c>
      <c r="FX9" s="37">
        <f>i_MiningPlan!FX19*i_Pricing!FX9/1000</f>
        <v/>
      </c>
      <c r="FY9" s="37">
        <f>i_MiningPlan!FY19*i_Pricing!FY9/1000</f>
        <v/>
      </c>
      <c r="FZ9" s="37">
        <f>i_MiningPlan!FZ19*i_Pricing!FZ9/1000</f>
        <v/>
      </c>
      <c r="GA9" s="37">
        <f>i_MiningPlan!GA19*i_Pricing!GA9/1000</f>
        <v/>
      </c>
    </row>
    <row r="10">
      <c r="A10" s="25" t="inlineStr">
        <is>
          <t>By-product Revenue</t>
        </is>
      </c>
      <c r="B10" s="25" t="inlineStr">
        <is>
          <t>$'000</t>
        </is>
      </c>
      <c r="C10" s="35">
        <f>SUM(D10:GA10)</f>
        <v/>
      </c>
      <c r="D10" s="37">
        <f>(i_MiningPlan!D31-i_Pricing!D25)*i_Pricing!D10/1000</f>
        <v/>
      </c>
      <c r="E10" s="37">
        <f>(i_MiningPlan!E31-i_Pricing!E25)*i_Pricing!E10/1000</f>
        <v/>
      </c>
      <c r="F10" s="37">
        <f>(i_MiningPlan!F31-i_Pricing!F25)*i_Pricing!F10/1000</f>
        <v/>
      </c>
      <c r="G10" s="37">
        <f>(i_MiningPlan!G31-i_Pricing!G25)*i_Pricing!G10/1000</f>
        <v/>
      </c>
      <c r="H10" s="37">
        <f>(i_MiningPlan!H31-i_Pricing!H25)*i_Pricing!H10/1000</f>
        <v/>
      </c>
      <c r="I10" s="37">
        <f>(i_MiningPlan!I31-i_Pricing!I25)*i_Pricing!I10/1000</f>
        <v/>
      </c>
      <c r="J10" s="37">
        <f>(i_MiningPlan!J31-i_Pricing!J25)*i_Pricing!J10/1000</f>
        <v/>
      </c>
      <c r="K10" s="37">
        <f>(i_MiningPlan!K31-i_Pricing!K25)*i_Pricing!K10/1000</f>
        <v/>
      </c>
      <c r="L10" s="37">
        <f>(i_MiningPlan!L31-i_Pricing!L25)*i_Pricing!L10/1000</f>
        <v/>
      </c>
      <c r="M10" s="37">
        <f>(i_MiningPlan!M31-i_Pricing!M25)*i_Pricing!M10/1000</f>
        <v/>
      </c>
      <c r="N10" s="37">
        <f>(i_MiningPlan!N31-i_Pricing!N25)*i_Pricing!N10/1000</f>
        <v/>
      </c>
      <c r="O10" s="37">
        <f>(i_MiningPlan!O31-i_Pricing!O25)*i_Pricing!O10/1000</f>
        <v/>
      </c>
      <c r="P10" s="37">
        <f>(i_MiningPlan!P31-i_Pricing!P25)*i_Pricing!P10/1000</f>
        <v/>
      </c>
      <c r="Q10" s="37">
        <f>(i_MiningPlan!Q31-i_Pricing!Q25)*i_Pricing!Q10/1000</f>
        <v/>
      </c>
      <c r="R10" s="37">
        <f>(i_MiningPlan!R31-i_Pricing!R25)*i_Pricing!R10/1000</f>
        <v/>
      </c>
      <c r="S10" s="37">
        <f>(i_MiningPlan!S31-i_Pricing!S25)*i_Pricing!S10/1000</f>
        <v/>
      </c>
      <c r="T10" s="37">
        <f>(i_MiningPlan!T31-i_Pricing!T25)*i_Pricing!T10/1000</f>
        <v/>
      </c>
      <c r="U10" s="37">
        <f>(i_MiningPlan!U31-i_Pricing!U25)*i_Pricing!U10/1000</f>
        <v/>
      </c>
      <c r="V10" s="37">
        <f>(i_MiningPlan!V31-i_Pricing!V25)*i_Pricing!V10/1000</f>
        <v/>
      </c>
      <c r="W10" s="37">
        <f>(i_MiningPlan!W31-i_Pricing!W25)*i_Pricing!W10/1000</f>
        <v/>
      </c>
      <c r="X10" s="37">
        <f>(i_MiningPlan!X31-i_Pricing!X25)*i_Pricing!X10/1000</f>
        <v/>
      </c>
      <c r="Y10" s="37">
        <f>(i_MiningPlan!Y31-i_Pricing!Y25)*i_Pricing!Y10/1000</f>
        <v/>
      </c>
      <c r="Z10" s="37">
        <f>(i_MiningPlan!Z31-i_Pricing!Z25)*i_Pricing!Z10/1000</f>
        <v/>
      </c>
      <c r="AA10" s="37">
        <f>(i_MiningPlan!AA31-i_Pricing!AA25)*i_Pricing!AA10/1000</f>
        <v/>
      </c>
      <c r="AB10" s="37">
        <f>(i_MiningPlan!AB31-i_Pricing!AB25)*i_Pricing!AB10/1000</f>
        <v/>
      </c>
      <c r="AC10" s="37">
        <f>(i_MiningPlan!AC31-i_Pricing!AC25)*i_Pricing!AC10/1000</f>
        <v/>
      </c>
      <c r="AD10" s="37">
        <f>(i_MiningPlan!AD31-i_Pricing!AD25)*i_Pricing!AD10/1000</f>
        <v/>
      </c>
      <c r="AE10" s="37">
        <f>(i_MiningPlan!AE31-i_Pricing!AE25)*i_Pricing!AE10/1000</f>
        <v/>
      </c>
      <c r="AF10" s="37">
        <f>(i_MiningPlan!AF31-i_Pricing!AF25)*i_Pricing!AF10/1000</f>
        <v/>
      </c>
      <c r="AG10" s="37">
        <f>(i_MiningPlan!AG31-i_Pricing!AG25)*i_Pricing!AG10/1000</f>
        <v/>
      </c>
      <c r="AH10" s="37">
        <f>(i_MiningPlan!AH31-i_Pricing!AH25)*i_Pricing!AH10/1000</f>
        <v/>
      </c>
      <c r="AI10" s="37">
        <f>(i_MiningPlan!AI31-i_Pricing!AI25)*i_Pricing!AI10/1000</f>
        <v/>
      </c>
      <c r="AJ10" s="37">
        <f>(i_MiningPlan!AJ31-i_Pricing!AJ25)*i_Pricing!AJ10/1000</f>
        <v/>
      </c>
      <c r="AK10" s="37">
        <f>(i_MiningPlan!AK31-i_Pricing!AK25)*i_Pricing!AK10/1000</f>
        <v/>
      </c>
      <c r="AL10" s="37">
        <f>(i_MiningPlan!AL31-i_Pricing!AL25)*i_Pricing!AL10/1000</f>
        <v/>
      </c>
      <c r="AM10" s="37">
        <f>(i_MiningPlan!AM31-i_Pricing!AM25)*i_Pricing!AM10/1000</f>
        <v/>
      </c>
      <c r="AN10" s="37">
        <f>(i_MiningPlan!AN31-i_Pricing!AN25)*i_Pricing!AN10/1000</f>
        <v/>
      </c>
      <c r="AO10" s="37">
        <f>(i_MiningPlan!AO31-i_Pricing!AO25)*i_Pricing!AO10/1000</f>
        <v/>
      </c>
      <c r="AP10" s="37">
        <f>(i_MiningPlan!AP31-i_Pricing!AP25)*i_Pricing!AP10/1000</f>
        <v/>
      </c>
      <c r="AQ10" s="37">
        <f>(i_MiningPlan!AQ31-i_Pricing!AQ25)*i_Pricing!AQ10/1000</f>
        <v/>
      </c>
      <c r="AR10" s="37">
        <f>(i_MiningPlan!AR31-i_Pricing!AR25)*i_Pricing!AR10/1000</f>
        <v/>
      </c>
      <c r="AS10" s="37">
        <f>(i_MiningPlan!AS31-i_Pricing!AS25)*i_Pricing!AS10/1000</f>
        <v/>
      </c>
      <c r="AT10" s="37">
        <f>(i_MiningPlan!AT31-i_Pricing!AT25)*i_Pricing!AT10/1000</f>
        <v/>
      </c>
      <c r="AU10" s="37">
        <f>(i_MiningPlan!AU31-i_Pricing!AU25)*i_Pricing!AU10/1000</f>
        <v/>
      </c>
      <c r="AV10" s="37">
        <f>(i_MiningPlan!AV31-i_Pricing!AV25)*i_Pricing!AV10/1000</f>
        <v/>
      </c>
      <c r="AW10" s="37">
        <f>(i_MiningPlan!AW31-i_Pricing!AW25)*i_Pricing!AW10/1000</f>
        <v/>
      </c>
      <c r="AX10" s="37">
        <f>(i_MiningPlan!AX31-i_Pricing!AX25)*i_Pricing!AX10/1000</f>
        <v/>
      </c>
      <c r="AY10" s="37">
        <f>(i_MiningPlan!AY31-i_Pricing!AY25)*i_Pricing!AY10/1000</f>
        <v/>
      </c>
      <c r="AZ10" s="37">
        <f>(i_MiningPlan!AZ31-i_Pricing!AZ25)*i_Pricing!AZ10/1000</f>
        <v/>
      </c>
      <c r="BA10" s="37">
        <f>(i_MiningPlan!BA31-i_Pricing!BA25)*i_Pricing!BA10/1000</f>
        <v/>
      </c>
      <c r="BB10" s="37">
        <f>(i_MiningPlan!BB31-i_Pricing!BB25)*i_Pricing!BB10/1000</f>
        <v/>
      </c>
      <c r="BC10" s="37">
        <f>(i_MiningPlan!BC31-i_Pricing!BC25)*i_Pricing!BC10/1000</f>
        <v/>
      </c>
      <c r="BD10" s="37">
        <f>(i_MiningPlan!BD31-i_Pricing!BD25)*i_Pricing!BD10/1000</f>
        <v/>
      </c>
      <c r="BE10" s="37">
        <f>(i_MiningPlan!BE31-i_Pricing!BE25)*i_Pricing!BE10/1000</f>
        <v/>
      </c>
      <c r="BF10" s="37">
        <f>(i_MiningPlan!BF31-i_Pricing!BF25)*i_Pricing!BF10/1000</f>
        <v/>
      </c>
      <c r="BG10" s="37">
        <f>(i_MiningPlan!BG31-i_Pricing!BG25)*i_Pricing!BG10/1000</f>
        <v/>
      </c>
      <c r="BH10" s="37">
        <f>(i_MiningPlan!BH31-i_Pricing!BH25)*i_Pricing!BH10/1000</f>
        <v/>
      </c>
      <c r="BI10" s="37">
        <f>(i_MiningPlan!BI31-i_Pricing!BI25)*i_Pricing!BI10/1000</f>
        <v/>
      </c>
      <c r="BJ10" s="37">
        <f>(i_MiningPlan!BJ31-i_Pricing!BJ25)*i_Pricing!BJ10/1000</f>
        <v/>
      </c>
      <c r="BK10" s="37">
        <f>(i_MiningPlan!BK31-i_Pricing!BK25)*i_Pricing!BK10/1000</f>
        <v/>
      </c>
      <c r="BL10" s="37">
        <f>(i_MiningPlan!BL31-i_Pricing!BL25)*i_Pricing!BL10/1000</f>
        <v/>
      </c>
      <c r="BM10" s="37">
        <f>(i_MiningPlan!BM31-i_Pricing!BM25)*i_Pricing!BM10/1000</f>
        <v/>
      </c>
      <c r="BN10" s="37">
        <f>(i_MiningPlan!BN31-i_Pricing!BN25)*i_Pricing!BN10/1000</f>
        <v/>
      </c>
      <c r="BO10" s="37">
        <f>(i_MiningPlan!BO31-i_Pricing!BO25)*i_Pricing!BO10/1000</f>
        <v/>
      </c>
      <c r="BP10" s="37">
        <f>(i_MiningPlan!BP31-i_Pricing!BP25)*i_Pricing!BP10/1000</f>
        <v/>
      </c>
      <c r="BQ10" s="37">
        <f>(i_MiningPlan!BQ31-i_Pricing!BQ25)*i_Pricing!BQ10/1000</f>
        <v/>
      </c>
      <c r="BR10" s="37">
        <f>(i_MiningPlan!BR31-i_Pricing!BR25)*i_Pricing!BR10/1000</f>
        <v/>
      </c>
      <c r="BS10" s="37">
        <f>(i_MiningPlan!BS31-i_Pricing!BS25)*i_Pricing!BS10/1000</f>
        <v/>
      </c>
      <c r="BT10" s="37">
        <f>(i_MiningPlan!BT31-i_Pricing!BT25)*i_Pricing!BT10/1000</f>
        <v/>
      </c>
      <c r="BU10" s="37">
        <f>(i_MiningPlan!BU31-i_Pricing!BU25)*i_Pricing!BU10/1000</f>
        <v/>
      </c>
      <c r="BV10" s="37">
        <f>(i_MiningPlan!BV31-i_Pricing!BV25)*i_Pricing!BV10/1000</f>
        <v/>
      </c>
      <c r="BW10" s="37">
        <f>(i_MiningPlan!BW31-i_Pricing!BW25)*i_Pricing!BW10/1000</f>
        <v/>
      </c>
      <c r="BX10" s="37">
        <f>(i_MiningPlan!BX31-i_Pricing!BX25)*i_Pricing!BX10/1000</f>
        <v/>
      </c>
      <c r="BY10" s="37">
        <f>(i_MiningPlan!BY31-i_Pricing!BY25)*i_Pricing!BY10/1000</f>
        <v/>
      </c>
      <c r="BZ10" s="37">
        <f>(i_MiningPlan!BZ31-i_Pricing!BZ25)*i_Pricing!BZ10/1000</f>
        <v/>
      </c>
      <c r="CA10" s="37">
        <f>(i_MiningPlan!CA31-i_Pricing!CA25)*i_Pricing!CA10/1000</f>
        <v/>
      </c>
      <c r="CB10" s="37">
        <f>(i_MiningPlan!CB31-i_Pricing!CB25)*i_Pricing!CB10/1000</f>
        <v/>
      </c>
      <c r="CC10" s="37">
        <f>(i_MiningPlan!CC31-i_Pricing!CC25)*i_Pricing!CC10/1000</f>
        <v/>
      </c>
      <c r="CD10" s="37">
        <f>(i_MiningPlan!CD31-i_Pricing!CD25)*i_Pricing!CD10/1000</f>
        <v/>
      </c>
      <c r="CE10" s="37">
        <f>(i_MiningPlan!CE31-i_Pricing!CE25)*i_Pricing!CE10/1000</f>
        <v/>
      </c>
      <c r="CF10" s="37">
        <f>(i_MiningPlan!CF31-i_Pricing!CF25)*i_Pricing!CF10/1000</f>
        <v/>
      </c>
      <c r="CG10" s="37">
        <f>(i_MiningPlan!CG31-i_Pricing!CG25)*i_Pricing!CG10/1000</f>
        <v/>
      </c>
      <c r="CH10" s="37">
        <f>(i_MiningPlan!CH31-i_Pricing!CH25)*i_Pricing!CH10/1000</f>
        <v/>
      </c>
      <c r="CI10" s="37">
        <f>(i_MiningPlan!CI31-i_Pricing!CI25)*i_Pricing!CI10/1000</f>
        <v/>
      </c>
      <c r="CJ10" s="37">
        <f>(i_MiningPlan!CJ31-i_Pricing!CJ25)*i_Pricing!CJ10/1000</f>
        <v/>
      </c>
      <c r="CK10" s="37">
        <f>(i_MiningPlan!CK31-i_Pricing!CK25)*i_Pricing!CK10/1000</f>
        <v/>
      </c>
      <c r="CL10" s="37">
        <f>(i_MiningPlan!CL31-i_Pricing!CL25)*i_Pricing!CL10/1000</f>
        <v/>
      </c>
      <c r="CM10" s="37">
        <f>(i_MiningPlan!CM31-i_Pricing!CM25)*i_Pricing!CM10/1000</f>
        <v/>
      </c>
      <c r="CN10" s="37">
        <f>(i_MiningPlan!CN31-i_Pricing!CN25)*i_Pricing!CN10/1000</f>
        <v/>
      </c>
      <c r="CO10" s="37">
        <f>(i_MiningPlan!CO31-i_Pricing!CO25)*i_Pricing!CO10/1000</f>
        <v/>
      </c>
      <c r="CP10" s="37">
        <f>(i_MiningPlan!CP31-i_Pricing!CP25)*i_Pricing!CP10/1000</f>
        <v/>
      </c>
      <c r="CQ10" s="37">
        <f>(i_MiningPlan!CQ31-i_Pricing!CQ25)*i_Pricing!CQ10/1000</f>
        <v/>
      </c>
      <c r="CR10" s="37">
        <f>(i_MiningPlan!CR31-i_Pricing!CR25)*i_Pricing!CR10/1000</f>
        <v/>
      </c>
      <c r="CS10" s="37">
        <f>(i_MiningPlan!CS31-i_Pricing!CS25)*i_Pricing!CS10/1000</f>
        <v/>
      </c>
      <c r="CT10" s="37">
        <f>(i_MiningPlan!CT31-i_Pricing!CT25)*i_Pricing!CT10/1000</f>
        <v/>
      </c>
      <c r="CU10" s="37">
        <f>(i_MiningPlan!CU31-i_Pricing!CU25)*i_Pricing!CU10/1000</f>
        <v/>
      </c>
      <c r="CV10" s="37">
        <f>(i_MiningPlan!CV31-i_Pricing!CV25)*i_Pricing!CV10/1000</f>
        <v/>
      </c>
      <c r="CW10" s="37">
        <f>(i_MiningPlan!CW31-i_Pricing!CW25)*i_Pricing!CW10/1000</f>
        <v/>
      </c>
      <c r="CX10" s="37">
        <f>(i_MiningPlan!CX31-i_Pricing!CX25)*i_Pricing!CX10/1000</f>
        <v/>
      </c>
      <c r="CY10" s="37">
        <f>(i_MiningPlan!CY31-i_Pricing!CY25)*i_Pricing!CY10/1000</f>
        <v/>
      </c>
      <c r="CZ10" s="37">
        <f>(i_MiningPlan!CZ31-i_Pricing!CZ25)*i_Pricing!CZ10/1000</f>
        <v/>
      </c>
      <c r="DA10" s="37">
        <f>(i_MiningPlan!DA31-i_Pricing!DA25)*i_Pricing!DA10/1000</f>
        <v/>
      </c>
      <c r="DB10" s="37">
        <f>(i_MiningPlan!DB31-i_Pricing!DB25)*i_Pricing!DB10/1000</f>
        <v/>
      </c>
      <c r="DC10" s="37">
        <f>(i_MiningPlan!DC31-i_Pricing!DC25)*i_Pricing!DC10/1000</f>
        <v/>
      </c>
      <c r="DD10" s="37">
        <f>(i_MiningPlan!DD31-i_Pricing!DD25)*i_Pricing!DD10/1000</f>
        <v/>
      </c>
      <c r="DE10" s="37">
        <f>(i_MiningPlan!DE31-i_Pricing!DE25)*i_Pricing!DE10/1000</f>
        <v/>
      </c>
      <c r="DF10" s="37">
        <f>(i_MiningPlan!DF31-i_Pricing!DF25)*i_Pricing!DF10/1000</f>
        <v/>
      </c>
      <c r="DG10" s="37">
        <f>(i_MiningPlan!DG31-i_Pricing!DG25)*i_Pricing!DG10/1000</f>
        <v/>
      </c>
      <c r="DH10" s="37">
        <f>(i_MiningPlan!DH31-i_Pricing!DH25)*i_Pricing!DH10/1000</f>
        <v/>
      </c>
      <c r="DI10" s="37">
        <f>(i_MiningPlan!DI31-i_Pricing!DI25)*i_Pricing!DI10/1000</f>
        <v/>
      </c>
      <c r="DJ10" s="37">
        <f>(i_MiningPlan!DJ31-i_Pricing!DJ25)*i_Pricing!DJ10/1000</f>
        <v/>
      </c>
      <c r="DK10" s="37">
        <f>(i_MiningPlan!DK31-i_Pricing!DK25)*i_Pricing!DK10/1000</f>
        <v/>
      </c>
      <c r="DL10" s="37">
        <f>(i_MiningPlan!DL31-i_Pricing!DL25)*i_Pricing!DL10/1000</f>
        <v/>
      </c>
      <c r="DM10" s="37">
        <f>(i_MiningPlan!DM31-i_Pricing!DM25)*i_Pricing!DM10/1000</f>
        <v/>
      </c>
      <c r="DN10" s="37">
        <f>(i_MiningPlan!DN31-i_Pricing!DN25)*i_Pricing!DN10/1000</f>
        <v/>
      </c>
      <c r="DO10" s="37">
        <f>(i_MiningPlan!DO31-i_Pricing!DO25)*i_Pricing!DO10/1000</f>
        <v/>
      </c>
      <c r="DP10" s="37">
        <f>(i_MiningPlan!DP31-i_Pricing!DP25)*i_Pricing!DP10/1000</f>
        <v/>
      </c>
      <c r="DQ10" s="37">
        <f>(i_MiningPlan!DQ31-i_Pricing!DQ25)*i_Pricing!DQ10/1000</f>
        <v/>
      </c>
      <c r="DR10" s="37">
        <f>(i_MiningPlan!DR31-i_Pricing!DR25)*i_Pricing!DR10/1000</f>
        <v/>
      </c>
      <c r="DS10" s="37">
        <f>(i_MiningPlan!DS31-i_Pricing!DS25)*i_Pricing!DS10/1000</f>
        <v/>
      </c>
      <c r="DT10" s="37">
        <f>(i_MiningPlan!DT31-i_Pricing!DT25)*i_Pricing!DT10/1000</f>
        <v/>
      </c>
      <c r="DU10" s="37">
        <f>(i_MiningPlan!DU31-i_Pricing!DU25)*i_Pricing!DU10/1000</f>
        <v/>
      </c>
      <c r="DV10" s="37">
        <f>(i_MiningPlan!DV31-i_Pricing!DV25)*i_Pricing!DV10/1000</f>
        <v/>
      </c>
      <c r="DW10" s="37">
        <f>(i_MiningPlan!DW31-i_Pricing!DW25)*i_Pricing!DW10/1000</f>
        <v/>
      </c>
      <c r="DX10" s="37">
        <f>(i_MiningPlan!DX31-i_Pricing!DX25)*i_Pricing!DX10/1000</f>
        <v/>
      </c>
      <c r="DY10" s="37">
        <f>(i_MiningPlan!DY31-i_Pricing!DY25)*i_Pricing!DY10/1000</f>
        <v/>
      </c>
      <c r="DZ10" s="37">
        <f>(i_MiningPlan!DZ31-i_Pricing!DZ25)*i_Pricing!DZ10/1000</f>
        <v/>
      </c>
      <c r="EA10" s="37">
        <f>(i_MiningPlan!EA31-i_Pricing!EA25)*i_Pricing!EA10/1000</f>
        <v/>
      </c>
      <c r="EB10" s="37">
        <f>(i_MiningPlan!EB31-i_Pricing!EB25)*i_Pricing!EB10/1000</f>
        <v/>
      </c>
      <c r="EC10" s="37">
        <f>(i_MiningPlan!EC31-i_Pricing!EC25)*i_Pricing!EC10/1000</f>
        <v/>
      </c>
      <c r="ED10" s="37">
        <f>(i_MiningPlan!ED31-i_Pricing!ED25)*i_Pricing!ED10/1000</f>
        <v/>
      </c>
      <c r="EE10" s="37">
        <f>(i_MiningPlan!EE31-i_Pricing!EE25)*i_Pricing!EE10/1000</f>
        <v/>
      </c>
      <c r="EF10" s="37">
        <f>(i_MiningPlan!EF31-i_Pricing!EF25)*i_Pricing!EF10/1000</f>
        <v/>
      </c>
      <c r="EG10" s="37">
        <f>(i_MiningPlan!EG31-i_Pricing!EG25)*i_Pricing!EG10/1000</f>
        <v/>
      </c>
      <c r="EH10" s="37">
        <f>(i_MiningPlan!EH31-i_Pricing!EH25)*i_Pricing!EH10/1000</f>
        <v/>
      </c>
      <c r="EI10" s="37">
        <f>(i_MiningPlan!EI31-i_Pricing!EI25)*i_Pricing!EI10/1000</f>
        <v/>
      </c>
      <c r="EJ10" s="37">
        <f>(i_MiningPlan!EJ31-i_Pricing!EJ25)*i_Pricing!EJ10/1000</f>
        <v/>
      </c>
      <c r="EK10" s="37">
        <f>(i_MiningPlan!EK31-i_Pricing!EK25)*i_Pricing!EK10/1000</f>
        <v/>
      </c>
      <c r="EL10" s="37">
        <f>(i_MiningPlan!EL31-i_Pricing!EL25)*i_Pricing!EL10/1000</f>
        <v/>
      </c>
      <c r="EM10" s="37">
        <f>(i_MiningPlan!EM31-i_Pricing!EM25)*i_Pricing!EM10/1000</f>
        <v/>
      </c>
      <c r="EN10" s="37">
        <f>(i_MiningPlan!EN31-i_Pricing!EN25)*i_Pricing!EN10/1000</f>
        <v/>
      </c>
      <c r="EO10" s="37">
        <f>(i_MiningPlan!EO31-i_Pricing!EO25)*i_Pricing!EO10/1000</f>
        <v/>
      </c>
      <c r="EP10" s="37">
        <f>(i_MiningPlan!EP31-i_Pricing!EP25)*i_Pricing!EP10/1000</f>
        <v/>
      </c>
      <c r="EQ10" s="37">
        <f>(i_MiningPlan!EQ31-i_Pricing!EQ25)*i_Pricing!EQ10/1000</f>
        <v/>
      </c>
      <c r="ER10" s="37">
        <f>(i_MiningPlan!ER31-i_Pricing!ER25)*i_Pricing!ER10/1000</f>
        <v/>
      </c>
      <c r="ES10" s="37">
        <f>(i_MiningPlan!ES31-i_Pricing!ES25)*i_Pricing!ES10/1000</f>
        <v/>
      </c>
      <c r="ET10" s="37">
        <f>(i_MiningPlan!ET31-i_Pricing!ET25)*i_Pricing!ET10/1000</f>
        <v/>
      </c>
      <c r="EU10" s="37">
        <f>(i_MiningPlan!EU31-i_Pricing!EU25)*i_Pricing!EU10/1000</f>
        <v/>
      </c>
      <c r="EV10" s="37">
        <f>(i_MiningPlan!EV31-i_Pricing!EV25)*i_Pricing!EV10/1000</f>
        <v/>
      </c>
      <c r="EW10" s="37">
        <f>(i_MiningPlan!EW31-i_Pricing!EW25)*i_Pricing!EW10/1000</f>
        <v/>
      </c>
      <c r="EX10" s="37">
        <f>(i_MiningPlan!EX31-i_Pricing!EX25)*i_Pricing!EX10/1000</f>
        <v/>
      </c>
      <c r="EY10" s="37">
        <f>(i_MiningPlan!EY31-i_Pricing!EY25)*i_Pricing!EY10/1000</f>
        <v/>
      </c>
      <c r="EZ10" s="37">
        <f>(i_MiningPlan!EZ31-i_Pricing!EZ25)*i_Pricing!EZ10/1000</f>
        <v/>
      </c>
      <c r="FA10" s="37">
        <f>(i_MiningPlan!FA31-i_Pricing!FA25)*i_Pricing!FA10/1000</f>
        <v/>
      </c>
      <c r="FB10" s="37">
        <f>(i_MiningPlan!FB31-i_Pricing!FB25)*i_Pricing!FB10/1000</f>
        <v/>
      </c>
      <c r="FC10" s="37">
        <f>(i_MiningPlan!FC31-i_Pricing!FC25)*i_Pricing!FC10/1000</f>
        <v/>
      </c>
      <c r="FD10" s="37">
        <f>(i_MiningPlan!FD31-i_Pricing!FD25)*i_Pricing!FD10/1000</f>
        <v/>
      </c>
      <c r="FE10" s="37">
        <f>(i_MiningPlan!FE31-i_Pricing!FE25)*i_Pricing!FE10/1000</f>
        <v/>
      </c>
      <c r="FF10" s="37">
        <f>(i_MiningPlan!FF31-i_Pricing!FF25)*i_Pricing!FF10/1000</f>
        <v/>
      </c>
      <c r="FG10" s="37">
        <f>(i_MiningPlan!FG31-i_Pricing!FG25)*i_Pricing!FG10/1000</f>
        <v/>
      </c>
      <c r="FH10" s="37">
        <f>(i_MiningPlan!FH31-i_Pricing!FH25)*i_Pricing!FH10/1000</f>
        <v/>
      </c>
      <c r="FI10" s="37">
        <f>(i_MiningPlan!FI31-i_Pricing!FI25)*i_Pricing!FI10/1000</f>
        <v/>
      </c>
      <c r="FJ10" s="37">
        <f>(i_MiningPlan!FJ31-i_Pricing!FJ25)*i_Pricing!FJ10/1000</f>
        <v/>
      </c>
      <c r="FK10" s="37">
        <f>(i_MiningPlan!FK31-i_Pricing!FK25)*i_Pricing!FK10/1000</f>
        <v/>
      </c>
      <c r="FL10" s="37">
        <f>(i_MiningPlan!FL31-i_Pricing!FL25)*i_Pricing!FL10/1000</f>
        <v/>
      </c>
      <c r="FM10" s="37">
        <f>(i_MiningPlan!FM31-i_Pricing!FM25)*i_Pricing!FM10/1000</f>
        <v/>
      </c>
      <c r="FN10" s="37">
        <f>(i_MiningPlan!FN31-i_Pricing!FN25)*i_Pricing!FN10/1000</f>
        <v/>
      </c>
      <c r="FO10" s="37">
        <f>(i_MiningPlan!FO31-i_Pricing!FO25)*i_Pricing!FO10/1000</f>
        <v/>
      </c>
      <c r="FP10" s="37">
        <f>(i_MiningPlan!FP31-i_Pricing!FP25)*i_Pricing!FP10/1000</f>
        <v/>
      </c>
      <c r="FQ10" s="37">
        <f>(i_MiningPlan!FQ31-i_Pricing!FQ25)*i_Pricing!FQ10/1000</f>
        <v/>
      </c>
      <c r="FR10" s="37">
        <f>(i_MiningPlan!FR31-i_Pricing!FR25)*i_Pricing!FR10/1000</f>
        <v/>
      </c>
      <c r="FS10" s="37">
        <f>(i_MiningPlan!FS31-i_Pricing!FS25)*i_Pricing!FS10/1000</f>
        <v/>
      </c>
      <c r="FT10" s="37">
        <f>(i_MiningPlan!FT31-i_Pricing!FT25)*i_Pricing!FT10/1000</f>
        <v/>
      </c>
      <c r="FU10" s="37">
        <f>(i_MiningPlan!FU31-i_Pricing!FU25)*i_Pricing!FU10/1000</f>
        <v/>
      </c>
      <c r="FV10" s="37">
        <f>(i_MiningPlan!FV31-i_Pricing!FV25)*i_Pricing!FV10/1000</f>
        <v/>
      </c>
      <c r="FW10" s="37">
        <f>(i_MiningPlan!FW31-i_Pricing!FW25)*i_Pricing!FW10/1000</f>
        <v/>
      </c>
      <c r="FX10" s="37">
        <f>(i_MiningPlan!FX31-i_Pricing!FX25)*i_Pricing!FX10/1000</f>
        <v/>
      </c>
      <c r="FY10" s="37">
        <f>(i_MiningPlan!FY31-i_Pricing!FY25)*i_Pricing!FY10/1000</f>
        <v/>
      </c>
      <c r="FZ10" s="37">
        <f>(i_MiningPlan!FZ31-i_Pricing!FZ25)*i_Pricing!FZ10/1000</f>
        <v/>
      </c>
      <c r="GA10" s="37">
        <f>(i_MiningPlan!GA31-i_Pricing!GA25)*i_Pricing!GA10/1000</f>
        <v/>
      </c>
    </row>
    <row r="11">
      <c r="A11" s="25" t="inlineStr">
        <is>
          <t>Streaming Revenue (by-product)</t>
        </is>
      </c>
      <c r="B11" s="25" t="inlineStr">
        <is>
          <t>$'000</t>
        </is>
      </c>
      <c r="C11" s="35">
        <f>SUM(D11:GA11)</f>
        <v/>
      </c>
      <c r="D11" s="37">
        <f>i_Pricing!D26</f>
        <v/>
      </c>
      <c r="E11" s="37">
        <f>i_Pricing!E26</f>
        <v/>
      </c>
      <c r="F11" s="37">
        <f>i_Pricing!F26</f>
        <v/>
      </c>
      <c r="G11" s="37">
        <f>i_Pricing!G26</f>
        <v/>
      </c>
      <c r="H11" s="37">
        <f>i_Pricing!H26</f>
        <v/>
      </c>
      <c r="I11" s="37">
        <f>i_Pricing!I26</f>
        <v/>
      </c>
      <c r="J11" s="37">
        <f>i_Pricing!J26</f>
        <v/>
      </c>
      <c r="K11" s="37">
        <f>i_Pricing!K26</f>
        <v/>
      </c>
      <c r="L11" s="37">
        <f>i_Pricing!L26</f>
        <v/>
      </c>
      <c r="M11" s="37">
        <f>i_Pricing!M26</f>
        <v/>
      </c>
      <c r="N11" s="37">
        <f>i_Pricing!N26</f>
        <v/>
      </c>
      <c r="O11" s="37">
        <f>i_Pricing!O26</f>
        <v/>
      </c>
      <c r="P11" s="37">
        <f>i_Pricing!P26</f>
        <v/>
      </c>
      <c r="Q11" s="37">
        <f>i_Pricing!Q26</f>
        <v/>
      </c>
      <c r="R11" s="37">
        <f>i_Pricing!R26</f>
        <v/>
      </c>
      <c r="S11" s="37">
        <f>i_Pricing!S26</f>
        <v/>
      </c>
      <c r="T11" s="37">
        <f>i_Pricing!T26</f>
        <v/>
      </c>
      <c r="U11" s="37">
        <f>i_Pricing!U26</f>
        <v/>
      </c>
      <c r="V11" s="37">
        <f>i_Pricing!V26</f>
        <v/>
      </c>
      <c r="W11" s="37">
        <f>i_Pricing!W26</f>
        <v/>
      </c>
      <c r="X11" s="37">
        <f>i_Pricing!X26</f>
        <v/>
      </c>
      <c r="Y11" s="37">
        <f>i_Pricing!Y26</f>
        <v/>
      </c>
      <c r="Z11" s="37">
        <f>i_Pricing!Z26</f>
        <v/>
      </c>
      <c r="AA11" s="37">
        <f>i_Pricing!AA26</f>
        <v/>
      </c>
      <c r="AB11" s="37">
        <f>i_Pricing!AB26</f>
        <v/>
      </c>
      <c r="AC11" s="37">
        <f>i_Pricing!AC26</f>
        <v/>
      </c>
      <c r="AD11" s="37">
        <f>i_Pricing!AD26</f>
        <v/>
      </c>
      <c r="AE11" s="37">
        <f>i_Pricing!AE26</f>
        <v/>
      </c>
      <c r="AF11" s="37">
        <f>i_Pricing!AF26</f>
        <v/>
      </c>
      <c r="AG11" s="37">
        <f>i_Pricing!AG26</f>
        <v/>
      </c>
      <c r="AH11" s="37">
        <f>i_Pricing!AH26</f>
        <v/>
      </c>
      <c r="AI11" s="37">
        <f>i_Pricing!AI26</f>
        <v/>
      </c>
      <c r="AJ11" s="37">
        <f>i_Pricing!AJ26</f>
        <v/>
      </c>
      <c r="AK11" s="37">
        <f>i_Pricing!AK26</f>
        <v/>
      </c>
      <c r="AL11" s="37">
        <f>i_Pricing!AL26</f>
        <v/>
      </c>
      <c r="AM11" s="37">
        <f>i_Pricing!AM26</f>
        <v/>
      </c>
      <c r="AN11" s="37">
        <f>i_Pricing!AN26</f>
        <v/>
      </c>
      <c r="AO11" s="37">
        <f>i_Pricing!AO26</f>
        <v/>
      </c>
      <c r="AP11" s="37">
        <f>i_Pricing!AP26</f>
        <v/>
      </c>
      <c r="AQ11" s="37">
        <f>i_Pricing!AQ26</f>
        <v/>
      </c>
      <c r="AR11" s="37">
        <f>i_Pricing!AR26</f>
        <v/>
      </c>
      <c r="AS11" s="37">
        <f>i_Pricing!AS26</f>
        <v/>
      </c>
      <c r="AT11" s="37">
        <f>i_Pricing!AT26</f>
        <v/>
      </c>
      <c r="AU11" s="37">
        <f>i_Pricing!AU26</f>
        <v/>
      </c>
      <c r="AV11" s="37">
        <f>i_Pricing!AV26</f>
        <v/>
      </c>
      <c r="AW11" s="37">
        <f>i_Pricing!AW26</f>
        <v/>
      </c>
      <c r="AX11" s="37">
        <f>i_Pricing!AX26</f>
        <v/>
      </c>
      <c r="AY11" s="37">
        <f>i_Pricing!AY26</f>
        <v/>
      </c>
      <c r="AZ11" s="37">
        <f>i_Pricing!AZ26</f>
        <v/>
      </c>
      <c r="BA11" s="37">
        <f>i_Pricing!BA26</f>
        <v/>
      </c>
      <c r="BB11" s="37">
        <f>i_Pricing!BB26</f>
        <v/>
      </c>
      <c r="BC11" s="37">
        <f>i_Pricing!BC26</f>
        <v/>
      </c>
      <c r="BD11" s="37">
        <f>i_Pricing!BD26</f>
        <v/>
      </c>
      <c r="BE11" s="37">
        <f>i_Pricing!BE26</f>
        <v/>
      </c>
      <c r="BF11" s="37">
        <f>i_Pricing!BF26</f>
        <v/>
      </c>
      <c r="BG11" s="37">
        <f>i_Pricing!BG26</f>
        <v/>
      </c>
      <c r="BH11" s="37">
        <f>i_Pricing!BH26</f>
        <v/>
      </c>
      <c r="BI11" s="37">
        <f>i_Pricing!BI26</f>
        <v/>
      </c>
      <c r="BJ11" s="37">
        <f>i_Pricing!BJ26</f>
        <v/>
      </c>
      <c r="BK11" s="37">
        <f>i_Pricing!BK26</f>
        <v/>
      </c>
      <c r="BL11" s="37">
        <f>i_Pricing!BL26</f>
        <v/>
      </c>
      <c r="BM11" s="37">
        <f>i_Pricing!BM26</f>
        <v/>
      </c>
      <c r="BN11" s="37">
        <f>i_Pricing!BN26</f>
        <v/>
      </c>
      <c r="BO11" s="37">
        <f>i_Pricing!BO26</f>
        <v/>
      </c>
      <c r="BP11" s="37">
        <f>i_Pricing!BP26</f>
        <v/>
      </c>
      <c r="BQ11" s="37">
        <f>i_Pricing!BQ26</f>
        <v/>
      </c>
      <c r="BR11" s="37">
        <f>i_Pricing!BR26</f>
        <v/>
      </c>
      <c r="BS11" s="37">
        <f>i_Pricing!BS26</f>
        <v/>
      </c>
      <c r="BT11" s="37">
        <f>i_Pricing!BT26</f>
        <v/>
      </c>
      <c r="BU11" s="37">
        <f>i_Pricing!BU26</f>
        <v/>
      </c>
      <c r="BV11" s="37">
        <f>i_Pricing!BV26</f>
        <v/>
      </c>
      <c r="BW11" s="37">
        <f>i_Pricing!BW26</f>
        <v/>
      </c>
      <c r="BX11" s="37">
        <f>i_Pricing!BX26</f>
        <v/>
      </c>
      <c r="BY11" s="37">
        <f>i_Pricing!BY26</f>
        <v/>
      </c>
      <c r="BZ11" s="37">
        <f>i_Pricing!BZ26</f>
        <v/>
      </c>
      <c r="CA11" s="37">
        <f>i_Pricing!CA26</f>
        <v/>
      </c>
      <c r="CB11" s="37">
        <f>i_Pricing!CB26</f>
        <v/>
      </c>
      <c r="CC11" s="37">
        <f>i_Pricing!CC26</f>
        <v/>
      </c>
      <c r="CD11" s="37">
        <f>i_Pricing!CD26</f>
        <v/>
      </c>
      <c r="CE11" s="37">
        <f>i_Pricing!CE26</f>
        <v/>
      </c>
      <c r="CF11" s="37">
        <f>i_Pricing!CF26</f>
        <v/>
      </c>
      <c r="CG11" s="37">
        <f>i_Pricing!CG26</f>
        <v/>
      </c>
      <c r="CH11" s="37">
        <f>i_Pricing!CH26</f>
        <v/>
      </c>
      <c r="CI11" s="37">
        <f>i_Pricing!CI26</f>
        <v/>
      </c>
      <c r="CJ11" s="37">
        <f>i_Pricing!CJ26</f>
        <v/>
      </c>
      <c r="CK11" s="37">
        <f>i_Pricing!CK26</f>
        <v/>
      </c>
      <c r="CL11" s="37">
        <f>i_Pricing!CL26</f>
        <v/>
      </c>
      <c r="CM11" s="37">
        <f>i_Pricing!CM26</f>
        <v/>
      </c>
      <c r="CN11" s="37">
        <f>i_Pricing!CN26</f>
        <v/>
      </c>
      <c r="CO11" s="37">
        <f>i_Pricing!CO26</f>
        <v/>
      </c>
      <c r="CP11" s="37">
        <f>i_Pricing!CP26</f>
        <v/>
      </c>
      <c r="CQ11" s="37">
        <f>i_Pricing!CQ26</f>
        <v/>
      </c>
      <c r="CR11" s="37">
        <f>i_Pricing!CR26</f>
        <v/>
      </c>
      <c r="CS11" s="37">
        <f>i_Pricing!CS26</f>
        <v/>
      </c>
      <c r="CT11" s="37">
        <f>i_Pricing!CT26</f>
        <v/>
      </c>
      <c r="CU11" s="37">
        <f>i_Pricing!CU26</f>
        <v/>
      </c>
      <c r="CV11" s="37">
        <f>i_Pricing!CV26</f>
        <v/>
      </c>
      <c r="CW11" s="37">
        <f>i_Pricing!CW26</f>
        <v/>
      </c>
      <c r="CX11" s="37">
        <f>i_Pricing!CX26</f>
        <v/>
      </c>
      <c r="CY11" s="37">
        <f>i_Pricing!CY26</f>
        <v/>
      </c>
      <c r="CZ11" s="37">
        <f>i_Pricing!CZ26</f>
        <v/>
      </c>
      <c r="DA11" s="37">
        <f>i_Pricing!DA26</f>
        <v/>
      </c>
      <c r="DB11" s="37">
        <f>i_Pricing!DB26</f>
        <v/>
      </c>
      <c r="DC11" s="37">
        <f>i_Pricing!DC26</f>
        <v/>
      </c>
      <c r="DD11" s="37">
        <f>i_Pricing!DD26</f>
        <v/>
      </c>
      <c r="DE11" s="37">
        <f>i_Pricing!DE26</f>
        <v/>
      </c>
      <c r="DF11" s="37">
        <f>i_Pricing!DF26</f>
        <v/>
      </c>
      <c r="DG11" s="37">
        <f>i_Pricing!DG26</f>
        <v/>
      </c>
      <c r="DH11" s="37">
        <f>i_Pricing!DH26</f>
        <v/>
      </c>
      <c r="DI11" s="37">
        <f>i_Pricing!DI26</f>
        <v/>
      </c>
      <c r="DJ11" s="37">
        <f>i_Pricing!DJ26</f>
        <v/>
      </c>
      <c r="DK11" s="37">
        <f>i_Pricing!DK26</f>
        <v/>
      </c>
      <c r="DL11" s="37">
        <f>i_Pricing!DL26</f>
        <v/>
      </c>
      <c r="DM11" s="37">
        <f>i_Pricing!DM26</f>
        <v/>
      </c>
      <c r="DN11" s="37">
        <f>i_Pricing!DN26</f>
        <v/>
      </c>
      <c r="DO11" s="37">
        <f>i_Pricing!DO26</f>
        <v/>
      </c>
      <c r="DP11" s="37">
        <f>i_Pricing!DP26</f>
        <v/>
      </c>
      <c r="DQ11" s="37">
        <f>i_Pricing!DQ26</f>
        <v/>
      </c>
      <c r="DR11" s="37">
        <f>i_Pricing!DR26</f>
        <v/>
      </c>
      <c r="DS11" s="37">
        <f>i_Pricing!DS26</f>
        <v/>
      </c>
      <c r="DT11" s="37">
        <f>i_Pricing!DT26</f>
        <v/>
      </c>
      <c r="DU11" s="37">
        <f>i_Pricing!DU26</f>
        <v/>
      </c>
      <c r="DV11" s="37">
        <f>i_Pricing!DV26</f>
        <v/>
      </c>
      <c r="DW11" s="37">
        <f>i_Pricing!DW26</f>
        <v/>
      </c>
      <c r="DX11" s="37">
        <f>i_Pricing!DX26</f>
        <v/>
      </c>
      <c r="DY11" s="37">
        <f>i_Pricing!DY26</f>
        <v/>
      </c>
      <c r="DZ11" s="37">
        <f>i_Pricing!DZ26</f>
        <v/>
      </c>
      <c r="EA11" s="37">
        <f>i_Pricing!EA26</f>
        <v/>
      </c>
      <c r="EB11" s="37">
        <f>i_Pricing!EB26</f>
        <v/>
      </c>
      <c r="EC11" s="37">
        <f>i_Pricing!EC26</f>
        <v/>
      </c>
      <c r="ED11" s="37">
        <f>i_Pricing!ED26</f>
        <v/>
      </c>
      <c r="EE11" s="37">
        <f>i_Pricing!EE26</f>
        <v/>
      </c>
      <c r="EF11" s="37">
        <f>i_Pricing!EF26</f>
        <v/>
      </c>
      <c r="EG11" s="37">
        <f>i_Pricing!EG26</f>
        <v/>
      </c>
      <c r="EH11" s="37">
        <f>i_Pricing!EH26</f>
        <v/>
      </c>
      <c r="EI11" s="37">
        <f>i_Pricing!EI26</f>
        <v/>
      </c>
      <c r="EJ11" s="37">
        <f>i_Pricing!EJ26</f>
        <v/>
      </c>
      <c r="EK11" s="37">
        <f>i_Pricing!EK26</f>
        <v/>
      </c>
      <c r="EL11" s="37">
        <f>i_Pricing!EL26</f>
        <v/>
      </c>
      <c r="EM11" s="37">
        <f>i_Pricing!EM26</f>
        <v/>
      </c>
      <c r="EN11" s="37">
        <f>i_Pricing!EN26</f>
        <v/>
      </c>
      <c r="EO11" s="37">
        <f>i_Pricing!EO26</f>
        <v/>
      </c>
      <c r="EP11" s="37">
        <f>i_Pricing!EP26</f>
        <v/>
      </c>
      <c r="EQ11" s="37">
        <f>i_Pricing!EQ26</f>
        <v/>
      </c>
      <c r="ER11" s="37">
        <f>i_Pricing!ER26</f>
        <v/>
      </c>
      <c r="ES11" s="37">
        <f>i_Pricing!ES26</f>
        <v/>
      </c>
      <c r="ET11" s="37">
        <f>i_Pricing!ET26</f>
        <v/>
      </c>
      <c r="EU11" s="37">
        <f>i_Pricing!EU26</f>
        <v/>
      </c>
      <c r="EV11" s="37">
        <f>i_Pricing!EV26</f>
        <v/>
      </c>
      <c r="EW11" s="37">
        <f>i_Pricing!EW26</f>
        <v/>
      </c>
      <c r="EX11" s="37">
        <f>i_Pricing!EX26</f>
        <v/>
      </c>
      <c r="EY11" s="37">
        <f>i_Pricing!EY26</f>
        <v/>
      </c>
      <c r="EZ11" s="37">
        <f>i_Pricing!EZ26</f>
        <v/>
      </c>
      <c r="FA11" s="37">
        <f>i_Pricing!FA26</f>
        <v/>
      </c>
      <c r="FB11" s="37">
        <f>i_Pricing!FB26</f>
        <v/>
      </c>
      <c r="FC11" s="37">
        <f>i_Pricing!FC26</f>
        <v/>
      </c>
      <c r="FD11" s="37">
        <f>i_Pricing!FD26</f>
        <v/>
      </c>
      <c r="FE11" s="37">
        <f>i_Pricing!FE26</f>
        <v/>
      </c>
      <c r="FF11" s="37">
        <f>i_Pricing!FF26</f>
        <v/>
      </c>
      <c r="FG11" s="37">
        <f>i_Pricing!FG26</f>
        <v/>
      </c>
      <c r="FH11" s="37">
        <f>i_Pricing!FH26</f>
        <v/>
      </c>
      <c r="FI11" s="37">
        <f>i_Pricing!FI26</f>
        <v/>
      </c>
      <c r="FJ11" s="37">
        <f>i_Pricing!FJ26</f>
        <v/>
      </c>
      <c r="FK11" s="37">
        <f>i_Pricing!FK26</f>
        <v/>
      </c>
      <c r="FL11" s="37">
        <f>i_Pricing!FL26</f>
        <v/>
      </c>
      <c r="FM11" s="37">
        <f>i_Pricing!FM26</f>
        <v/>
      </c>
      <c r="FN11" s="37">
        <f>i_Pricing!FN26</f>
        <v/>
      </c>
      <c r="FO11" s="37">
        <f>i_Pricing!FO26</f>
        <v/>
      </c>
      <c r="FP11" s="37">
        <f>i_Pricing!FP26</f>
        <v/>
      </c>
      <c r="FQ11" s="37">
        <f>i_Pricing!FQ26</f>
        <v/>
      </c>
      <c r="FR11" s="37">
        <f>i_Pricing!FR26</f>
        <v/>
      </c>
      <c r="FS11" s="37">
        <f>i_Pricing!FS26</f>
        <v/>
      </c>
      <c r="FT11" s="37">
        <f>i_Pricing!FT26</f>
        <v/>
      </c>
      <c r="FU11" s="37">
        <f>i_Pricing!FU26</f>
        <v/>
      </c>
      <c r="FV11" s="37">
        <f>i_Pricing!FV26</f>
        <v/>
      </c>
      <c r="FW11" s="37">
        <f>i_Pricing!FW26</f>
        <v/>
      </c>
      <c r="FX11" s="37">
        <f>i_Pricing!FX26</f>
        <v/>
      </c>
      <c r="FY11" s="37">
        <f>i_Pricing!FY26</f>
        <v/>
      </c>
      <c r="FZ11" s="37">
        <f>i_Pricing!FZ26</f>
        <v/>
      </c>
      <c r="GA11" s="37">
        <f>i_Pricing!GA26</f>
        <v/>
      </c>
    </row>
    <row r="12">
      <c r="A12" s="25" t="inlineStr">
        <is>
          <t>Hedging Gain / (Loss)</t>
        </is>
      </c>
      <c r="B12" s="25" t="inlineStr">
        <is>
          <t>$'000</t>
        </is>
      </c>
      <c r="C12" s="35">
        <f>SUM(D12:GA12)</f>
        <v/>
      </c>
      <c r="D12" s="37">
        <f>i_Pricing!D17</f>
        <v/>
      </c>
      <c r="E12" s="37">
        <f>i_Pricing!E17</f>
        <v/>
      </c>
      <c r="F12" s="37">
        <f>i_Pricing!F17</f>
        <v/>
      </c>
      <c r="G12" s="37">
        <f>i_Pricing!G17</f>
        <v/>
      </c>
      <c r="H12" s="37">
        <f>i_Pricing!H17</f>
        <v/>
      </c>
      <c r="I12" s="37">
        <f>i_Pricing!I17</f>
        <v/>
      </c>
      <c r="J12" s="37">
        <f>i_Pricing!J17</f>
        <v/>
      </c>
      <c r="K12" s="37">
        <f>i_Pricing!K17</f>
        <v/>
      </c>
      <c r="L12" s="37">
        <f>i_Pricing!L17</f>
        <v/>
      </c>
      <c r="M12" s="37">
        <f>i_Pricing!M17</f>
        <v/>
      </c>
      <c r="N12" s="37">
        <f>i_Pricing!N17</f>
        <v/>
      </c>
      <c r="O12" s="37">
        <f>i_Pricing!O17</f>
        <v/>
      </c>
      <c r="P12" s="37">
        <f>i_Pricing!P17</f>
        <v/>
      </c>
      <c r="Q12" s="37">
        <f>i_Pricing!Q17</f>
        <v/>
      </c>
      <c r="R12" s="37">
        <f>i_Pricing!R17</f>
        <v/>
      </c>
      <c r="S12" s="37">
        <f>i_Pricing!S17</f>
        <v/>
      </c>
      <c r="T12" s="37">
        <f>i_Pricing!T17</f>
        <v/>
      </c>
      <c r="U12" s="37">
        <f>i_Pricing!U17</f>
        <v/>
      </c>
      <c r="V12" s="37">
        <f>i_Pricing!V17</f>
        <v/>
      </c>
      <c r="W12" s="37">
        <f>i_Pricing!W17</f>
        <v/>
      </c>
      <c r="X12" s="37">
        <f>i_Pricing!X17</f>
        <v/>
      </c>
      <c r="Y12" s="37">
        <f>i_Pricing!Y17</f>
        <v/>
      </c>
      <c r="Z12" s="37">
        <f>i_Pricing!Z17</f>
        <v/>
      </c>
      <c r="AA12" s="37">
        <f>i_Pricing!AA17</f>
        <v/>
      </c>
      <c r="AB12" s="37">
        <f>i_Pricing!AB17</f>
        <v/>
      </c>
      <c r="AC12" s="37">
        <f>i_Pricing!AC17</f>
        <v/>
      </c>
      <c r="AD12" s="37">
        <f>i_Pricing!AD17</f>
        <v/>
      </c>
      <c r="AE12" s="37">
        <f>i_Pricing!AE17</f>
        <v/>
      </c>
      <c r="AF12" s="37">
        <f>i_Pricing!AF17</f>
        <v/>
      </c>
      <c r="AG12" s="37">
        <f>i_Pricing!AG17</f>
        <v/>
      </c>
      <c r="AH12" s="37">
        <f>i_Pricing!AH17</f>
        <v/>
      </c>
      <c r="AI12" s="37">
        <f>i_Pricing!AI17</f>
        <v/>
      </c>
      <c r="AJ12" s="37">
        <f>i_Pricing!AJ17</f>
        <v/>
      </c>
      <c r="AK12" s="37">
        <f>i_Pricing!AK17</f>
        <v/>
      </c>
      <c r="AL12" s="37">
        <f>i_Pricing!AL17</f>
        <v/>
      </c>
      <c r="AM12" s="37">
        <f>i_Pricing!AM17</f>
        <v/>
      </c>
      <c r="AN12" s="37">
        <f>i_Pricing!AN17</f>
        <v/>
      </c>
      <c r="AO12" s="37">
        <f>i_Pricing!AO17</f>
        <v/>
      </c>
      <c r="AP12" s="37">
        <f>i_Pricing!AP17</f>
        <v/>
      </c>
      <c r="AQ12" s="37">
        <f>i_Pricing!AQ17</f>
        <v/>
      </c>
      <c r="AR12" s="37">
        <f>i_Pricing!AR17</f>
        <v/>
      </c>
      <c r="AS12" s="37">
        <f>i_Pricing!AS17</f>
        <v/>
      </c>
      <c r="AT12" s="37">
        <f>i_Pricing!AT17</f>
        <v/>
      </c>
      <c r="AU12" s="37">
        <f>i_Pricing!AU17</f>
        <v/>
      </c>
      <c r="AV12" s="37">
        <f>i_Pricing!AV17</f>
        <v/>
      </c>
      <c r="AW12" s="37">
        <f>i_Pricing!AW17</f>
        <v/>
      </c>
      <c r="AX12" s="37">
        <f>i_Pricing!AX17</f>
        <v/>
      </c>
      <c r="AY12" s="37">
        <f>i_Pricing!AY17</f>
        <v/>
      </c>
      <c r="AZ12" s="37">
        <f>i_Pricing!AZ17</f>
        <v/>
      </c>
      <c r="BA12" s="37">
        <f>i_Pricing!BA17</f>
        <v/>
      </c>
      <c r="BB12" s="37">
        <f>i_Pricing!BB17</f>
        <v/>
      </c>
      <c r="BC12" s="37">
        <f>i_Pricing!BC17</f>
        <v/>
      </c>
      <c r="BD12" s="37">
        <f>i_Pricing!BD17</f>
        <v/>
      </c>
      <c r="BE12" s="37">
        <f>i_Pricing!BE17</f>
        <v/>
      </c>
      <c r="BF12" s="37">
        <f>i_Pricing!BF17</f>
        <v/>
      </c>
      <c r="BG12" s="37">
        <f>i_Pricing!BG17</f>
        <v/>
      </c>
      <c r="BH12" s="37">
        <f>i_Pricing!BH17</f>
        <v/>
      </c>
      <c r="BI12" s="37">
        <f>i_Pricing!BI17</f>
        <v/>
      </c>
      <c r="BJ12" s="37">
        <f>i_Pricing!BJ17</f>
        <v/>
      </c>
      <c r="BK12" s="37">
        <f>i_Pricing!BK17</f>
        <v/>
      </c>
      <c r="BL12" s="37">
        <f>i_Pricing!BL17</f>
        <v/>
      </c>
      <c r="BM12" s="37">
        <f>i_Pricing!BM17</f>
        <v/>
      </c>
      <c r="BN12" s="37">
        <f>i_Pricing!BN17</f>
        <v/>
      </c>
      <c r="BO12" s="37">
        <f>i_Pricing!BO17</f>
        <v/>
      </c>
      <c r="BP12" s="37">
        <f>i_Pricing!BP17</f>
        <v/>
      </c>
      <c r="BQ12" s="37">
        <f>i_Pricing!BQ17</f>
        <v/>
      </c>
      <c r="BR12" s="37">
        <f>i_Pricing!BR17</f>
        <v/>
      </c>
      <c r="BS12" s="37">
        <f>i_Pricing!BS17</f>
        <v/>
      </c>
      <c r="BT12" s="37">
        <f>i_Pricing!BT17</f>
        <v/>
      </c>
      <c r="BU12" s="37">
        <f>i_Pricing!BU17</f>
        <v/>
      </c>
      <c r="BV12" s="37">
        <f>i_Pricing!BV17</f>
        <v/>
      </c>
      <c r="BW12" s="37">
        <f>i_Pricing!BW17</f>
        <v/>
      </c>
      <c r="BX12" s="37">
        <f>i_Pricing!BX17</f>
        <v/>
      </c>
      <c r="BY12" s="37">
        <f>i_Pricing!BY17</f>
        <v/>
      </c>
      <c r="BZ12" s="37">
        <f>i_Pricing!BZ17</f>
        <v/>
      </c>
      <c r="CA12" s="37">
        <f>i_Pricing!CA17</f>
        <v/>
      </c>
      <c r="CB12" s="37">
        <f>i_Pricing!CB17</f>
        <v/>
      </c>
      <c r="CC12" s="37">
        <f>i_Pricing!CC17</f>
        <v/>
      </c>
      <c r="CD12" s="37">
        <f>i_Pricing!CD17</f>
        <v/>
      </c>
      <c r="CE12" s="37">
        <f>i_Pricing!CE17</f>
        <v/>
      </c>
      <c r="CF12" s="37">
        <f>i_Pricing!CF17</f>
        <v/>
      </c>
      <c r="CG12" s="37">
        <f>i_Pricing!CG17</f>
        <v/>
      </c>
      <c r="CH12" s="37">
        <f>i_Pricing!CH17</f>
        <v/>
      </c>
      <c r="CI12" s="37">
        <f>i_Pricing!CI17</f>
        <v/>
      </c>
      <c r="CJ12" s="37">
        <f>i_Pricing!CJ17</f>
        <v/>
      </c>
      <c r="CK12" s="37">
        <f>i_Pricing!CK17</f>
        <v/>
      </c>
      <c r="CL12" s="37">
        <f>i_Pricing!CL17</f>
        <v/>
      </c>
      <c r="CM12" s="37">
        <f>i_Pricing!CM17</f>
        <v/>
      </c>
      <c r="CN12" s="37">
        <f>i_Pricing!CN17</f>
        <v/>
      </c>
      <c r="CO12" s="37">
        <f>i_Pricing!CO17</f>
        <v/>
      </c>
      <c r="CP12" s="37">
        <f>i_Pricing!CP17</f>
        <v/>
      </c>
      <c r="CQ12" s="37">
        <f>i_Pricing!CQ17</f>
        <v/>
      </c>
      <c r="CR12" s="37">
        <f>i_Pricing!CR17</f>
        <v/>
      </c>
      <c r="CS12" s="37">
        <f>i_Pricing!CS17</f>
        <v/>
      </c>
      <c r="CT12" s="37">
        <f>i_Pricing!CT17</f>
        <v/>
      </c>
      <c r="CU12" s="37">
        <f>i_Pricing!CU17</f>
        <v/>
      </c>
      <c r="CV12" s="37">
        <f>i_Pricing!CV17</f>
        <v/>
      </c>
      <c r="CW12" s="37">
        <f>i_Pricing!CW17</f>
        <v/>
      </c>
      <c r="CX12" s="37">
        <f>i_Pricing!CX17</f>
        <v/>
      </c>
      <c r="CY12" s="37">
        <f>i_Pricing!CY17</f>
        <v/>
      </c>
      <c r="CZ12" s="37">
        <f>i_Pricing!CZ17</f>
        <v/>
      </c>
      <c r="DA12" s="37">
        <f>i_Pricing!DA17</f>
        <v/>
      </c>
      <c r="DB12" s="37">
        <f>i_Pricing!DB17</f>
        <v/>
      </c>
      <c r="DC12" s="37">
        <f>i_Pricing!DC17</f>
        <v/>
      </c>
      <c r="DD12" s="37">
        <f>i_Pricing!DD17</f>
        <v/>
      </c>
      <c r="DE12" s="37">
        <f>i_Pricing!DE17</f>
        <v/>
      </c>
      <c r="DF12" s="37">
        <f>i_Pricing!DF17</f>
        <v/>
      </c>
      <c r="DG12" s="37">
        <f>i_Pricing!DG17</f>
        <v/>
      </c>
      <c r="DH12" s="37">
        <f>i_Pricing!DH17</f>
        <v/>
      </c>
      <c r="DI12" s="37">
        <f>i_Pricing!DI17</f>
        <v/>
      </c>
      <c r="DJ12" s="37">
        <f>i_Pricing!DJ17</f>
        <v/>
      </c>
      <c r="DK12" s="37">
        <f>i_Pricing!DK17</f>
        <v/>
      </c>
      <c r="DL12" s="37">
        <f>i_Pricing!DL17</f>
        <v/>
      </c>
      <c r="DM12" s="37">
        <f>i_Pricing!DM17</f>
        <v/>
      </c>
      <c r="DN12" s="37">
        <f>i_Pricing!DN17</f>
        <v/>
      </c>
      <c r="DO12" s="37">
        <f>i_Pricing!DO17</f>
        <v/>
      </c>
      <c r="DP12" s="37">
        <f>i_Pricing!DP17</f>
        <v/>
      </c>
      <c r="DQ12" s="37">
        <f>i_Pricing!DQ17</f>
        <v/>
      </c>
      <c r="DR12" s="37">
        <f>i_Pricing!DR17</f>
        <v/>
      </c>
      <c r="DS12" s="37">
        <f>i_Pricing!DS17</f>
        <v/>
      </c>
      <c r="DT12" s="37">
        <f>i_Pricing!DT17</f>
        <v/>
      </c>
      <c r="DU12" s="37">
        <f>i_Pricing!DU17</f>
        <v/>
      </c>
      <c r="DV12" s="37">
        <f>i_Pricing!DV17</f>
        <v/>
      </c>
      <c r="DW12" s="37">
        <f>i_Pricing!DW17</f>
        <v/>
      </c>
      <c r="DX12" s="37">
        <f>i_Pricing!DX17</f>
        <v/>
      </c>
      <c r="DY12" s="37">
        <f>i_Pricing!DY17</f>
        <v/>
      </c>
      <c r="DZ12" s="37">
        <f>i_Pricing!DZ17</f>
        <v/>
      </c>
      <c r="EA12" s="37">
        <f>i_Pricing!EA17</f>
        <v/>
      </c>
      <c r="EB12" s="37">
        <f>i_Pricing!EB17</f>
        <v/>
      </c>
      <c r="EC12" s="37">
        <f>i_Pricing!EC17</f>
        <v/>
      </c>
      <c r="ED12" s="37">
        <f>i_Pricing!ED17</f>
        <v/>
      </c>
      <c r="EE12" s="37">
        <f>i_Pricing!EE17</f>
        <v/>
      </c>
      <c r="EF12" s="37">
        <f>i_Pricing!EF17</f>
        <v/>
      </c>
      <c r="EG12" s="37">
        <f>i_Pricing!EG17</f>
        <v/>
      </c>
      <c r="EH12" s="37">
        <f>i_Pricing!EH17</f>
        <v/>
      </c>
      <c r="EI12" s="37">
        <f>i_Pricing!EI17</f>
        <v/>
      </c>
      <c r="EJ12" s="37">
        <f>i_Pricing!EJ17</f>
        <v/>
      </c>
      <c r="EK12" s="37">
        <f>i_Pricing!EK17</f>
        <v/>
      </c>
      <c r="EL12" s="37">
        <f>i_Pricing!EL17</f>
        <v/>
      </c>
      <c r="EM12" s="37">
        <f>i_Pricing!EM17</f>
        <v/>
      </c>
      <c r="EN12" s="37">
        <f>i_Pricing!EN17</f>
        <v/>
      </c>
      <c r="EO12" s="37">
        <f>i_Pricing!EO17</f>
        <v/>
      </c>
      <c r="EP12" s="37">
        <f>i_Pricing!EP17</f>
        <v/>
      </c>
      <c r="EQ12" s="37">
        <f>i_Pricing!EQ17</f>
        <v/>
      </c>
      <c r="ER12" s="37">
        <f>i_Pricing!ER17</f>
        <v/>
      </c>
      <c r="ES12" s="37">
        <f>i_Pricing!ES17</f>
        <v/>
      </c>
      <c r="ET12" s="37">
        <f>i_Pricing!ET17</f>
        <v/>
      </c>
      <c r="EU12" s="37">
        <f>i_Pricing!EU17</f>
        <v/>
      </c>
      <c r="EV12" s="37">
        <f>i_Pricing!EV17</f>
        <v/>
      </c>
      <c r="EW12" s="37">
        <f>i_Pricing!EW17</f>
        <v/>
      </c>
      <c r="EX12" s="37">
        <f>i_Pricing!EX17</f>
        <v/>
      </c>
      <c r="EY12" s="37">
        <f>i_Pricing!EY17</f>
        <v/>
      </c>
      <c r="EZ12" s="37">
        <f>i_Pricing!EZ17</f>
        <v/>
      </c>
      <c r="FA12" s="37">
        <f>i_Pricing!FA17</f>
        <v/>
      </c>
      <c r="FB12" s="37">
        <f>i_Pricing!FB17</f>
        <v/>
      </c>
      <c r="FC12" s="37">
        <f>i_Pricing!FC17</f>
        <v/>
      </c>
      <c r="FD12" s="37">
        <f>i_Pricing!FD17</f>
        <v/>
      </c>
      <c r="FE12" s="37">
        <f>i_Pricing!FE17</f>
        <v/>
      </c>
      <c r="FF12" s="37">
        <f>i_Pricing!FF17</f>
        <v/>
      </c>
      <c r="FG12" s="37">
        <f>i_Pricing!FG17</f>
        <v/>
      </c>
      <c r="FH12" s="37">
        <f>i_Pricing!FH17</f>
        <v/>
      </c>
      <c r="FI12" s="37">
        <f>i_Pricing!FI17</f>
        <v/>
      </c>
      <c r="FJ12" s="37">
        <f>i_Pricing!FJ17</f>
        <v/>
      </c>
      <c r="FK12" s="37">
        <f>i_Pricing!FK17</f>
        <v/>
      </c>
      <c r="FL12" s="37">
        <f>i_Pricing!FL17</f>
        <v/>
      </c>
      <c r="FM12" s="37">
        <f>i_Pricing!FM17</f>
        <v/>
      </c>
      <c r="FN12" s="37">
        <f>i_Pricing!FN17</f>
        <v/>
      </c>
      <c r="FO12" s="37">
        <f>i_Pricing!FO17</f>
        <v/>
      </c>
      <c r="FP12" s="37">
        <f>i_Pricing!FP17</f>
        <v/>
      </c>
      <c r="FQ12" s="37">
        <f>i_Pricing!FQ17</f>
        <v/>
      </c>
      <c r="FR12" s="37">
        <f>i_Pricing!FR17</f>
        <v/>
      </c>
      <c r="FS12" s="37">
        <f>i_Pricing!FS17</f>
        <v/>
      </c>
      <c r="FT12" s="37">
        <f>i_Pricing!FT17</f>
        <v/>
      </c>
      <c r="FU12" s="37">
        <f>i_Pricing!FU17</f>
        <v/>
      </c>
      <c r="FV12" s="37">
        <f>i_Pricing!FV17</f>
        <v/>
      </c>
      <c r="FW12" s="37">
        <f>i_Pricing!FW17</f>
        <v/>
      </c>
      <c r="FX12" s="37">
        <f>i_Pricing!FX17</f>
        <v/>
      </c>
      <c r="FY12" s="37">
        <f>i_Pricing!FY17</f>
        <v/>
      </c>
      <c r="FZ12" s="37">
        <f>i_Pricing!FZ17</f>
        <v/>
      </c>
      <c r="GA12" s="37">
        <f>i_Pricing!GA17</f>
        <v/>
      </c>
    </row>
    <row r="13">
      <c r="A13" s="24" t="inlineStr">
        <is>
          <t>Total Revenue</t>
        </is>
      </c>
      <c r="C13" s="35">
        <f>SUM(D13:GA13)</f>
        <v/>
      </c>
      <c r="D13" s="48">
        <f>D9+D10+D11+D12</f>
        <v/>
      </c>
      <c r="E13" s="48">
        <f>E9+E10+E11+E12</f>
        <v/>
      </c>
      <c r="F13" s="48">
        <f>F9+F10+F11+F12</f>
        <v/>
      </c>
      <c r="G13" s="48">
        <f>G9+G10+G11+G12</f>
        <v/>
      </c>
      <c r="H13" s="48">
        <f>H9+H10+H11+H12</f>
        <v/>
      </c>
      <c r="I13" s="48">
        <f>I9+I10+I11+I12</f>
        <v/>
      </c>
      <c r="J13" s="48">
        <f>J9+J10+J11+J12</f>
        <v/>
      </c>
      <c r="K13" s="48">
        <f>K9+K10+K11+K12</f>
        <v/>
      </c>
      <c r="L13" s="48">
        <f>L9+L10+L11+L12</f>
        <v/>
      </c>
      <c r="M13" s="48">
        <f>M9+M10+M11+M12</f>
        <v/>
      </c>
      <c r="N13" s="48">
        <f>N9+N10+N11+N12</f>
        <v/>
      </c>
      <c r="O13" s="48">
        <f>O9+O10+O11+O12</f>
        <v/>
      </c>
      <c r="P13" s="48">
        <f>P9+P10+P11+P12</f>
        <v/>
      </c>
      <c r="Q13" s="48">
        <f>Q9+Q10+Q11+Q12</f>
        <v/>
      </c>
      <c r="R13" s="48">
        <f>R9+R10+R11+R12</f>
        <v/>
      </c>
      <c r="S13" s="48">
        <f>S9+S10+S11+S12</f>
        <v/>
      </c>
      <c r="T13" s="48">
        <f>T9+T10+T11+T12</f>
        <v/>
      </c>
      <c r="U13" s="48">
        <f>U9+U10+U11+U12</f>
        <v/>
      </c>
      <c r="V13" s="48">
        <f>V9+V10+V11+V12</f>
        <v/>
      </c>
      <c r="W13" s="48">
        <f>W9+W10+W11+W12</f>
        <v/>
      </c>
      <c r="X13" s="48">
        <f>X9+X10+X11+X12</f>
        <v/>
      </c>
      <c r="Y13" s="48">
        <f>Y9+Y10+Y11+Y12</f>
        <v/>
      </c>
      <c r="Z13" s="48">
        <f>Z9+Z10+Z11+Z12</f>
        <v/>
      </c>
      <c r="AA13" s="48">
        <f>AA9+AA10+AA11+AA12</f>
        <v/>
      </c>
      <c r="AB13" s="48">
        <f>AB9+AB10+AB11+AB12</f>
        <v/>
      </c>
      <c r="AC13" s="48">
        <f>AC9+AC10+AC11+AC12</f>
        <v/>
      </c>
      <c r="AD13" s="48">
        <f>AD9+AD10+AD11+AD12</f>
        <v/>
      </c>
      <c r="AE13" s="48">
        <f>AE9+AE10+AE11+AE12</f>
        <v/>
      </c>
      <c r="AF13" s="48">
        <f>AF9+AF10+AF11+AF12</f>
        <v/>
      </c>
      <c r="AG13" s="48">
        <f>AG9+AG10+AG11+AG12</f>
        <v/>
      </c>
      <c r="AH13" s="48">
        <f>AH9+AH10+AH11+AH12</f>
        <v/>
      </c>
      <c r="AI13" s="48">
        <f>AI9+AI10+AI11+AI12</f>
        <v/>
      </c>
      <c r="AJ13" s="48">
        <f>AJ9+AJ10+AJ11+AJ12</f>
        <v/>
      </c>
      <c r="AK13" s="48">
        <f>AK9+AK10+AK11+AK12</f>
        <v/>
      </c>
      <c r="AL13" s="48">
        <f>AL9+AL10+AL11+AL12</f>
        <v/>
      </c>
      <c r="AM13" s="48">
        <f>AM9+AM10+AM11+AM12</f>
        <v/>
      </c>
      <c r="AN13" s="48">
        <f>AN9+AN10+AN11+AN12</f>
        <v/>
      </c>
      <c r="AO13" s="48">
        <f>AO9+AO10+AO11+AO12</f>
        <v/>
      </c>
      <c r="AP13" s="48">
        <f>AP9+AP10+AP11+AP12</f>
        <v/>
      </c>
      <c r="AQ13" s="48">
        <f>AQ9+AQ10+AQ11+AQ12</f>
        <v/>
      </c>
      <c r="AR13" s="48">
        <f>AR9+AR10+AR11+AR12</f>
        <v/>
      </c>
      <c r="AS13" s="48">
        <f>AS9+AS10+AS11+AS12</f>
        <v/>
      </c>
      <c r="AT13" s="48">
        <f>AT9+AT10+AT11+AT12</f>
        <v/>
      </c>
      <c r="AU13" s="48">
        <f>AU9+AU10+AU11+AU12</f>
        <v/>
      </c>
      <c r="AV13" s="48">
        <f>AV9+AV10+AV11+AV12</f>
        <v/>
      </c>
      <c r="AW13" s="48">
        <f>AW9+AW10+AW11+AW12</f>
        <v/>
      </c>
      <c r="AX13" s="48">
        <f>AX9+AX10+AX11+AX12</f>
        <v/>
      </c>
      <c r="AY13" s="48">
        <f>AY9+AY10+AY11+AY12</f>
        <v/>
      </c>
      <c r="AZ13" s="48">
        <f>AZ9+AZ10+AZ11+AZ12</f>
        <v/>
      </c>
      <c r="BA13" s="48">
        <f>BA9+BA10+BA11+BA12</f>
        <v/>
      </c>
      <c r="BB13" s="48">
        <f>BB9+BB10+BB11+BB12</f>
        <v/>
      </c>
      <c r="BC13" s="48">
        <f>BC9+BC10+BC11+BC12</f>
        <v/>
      </c>
      <c r="BD13" s="48">
        <f>BD9+BD10+BD11+BD12</f>
        <v/>
      </c>
      <c r="BE13" s="48">
        <f>BE9+BE10+BE11+BE12</f>
        <v/>
      </c>
      <c r="BF13" s="48">
        <f>BF9+BF10+BF11+BF12</f>
        <v/>
      </c>
      <c r="BG13" s="48">
        <f>BG9+BG10+BG11+BG12</f>
        <v/>
      </c>
      <c r="BH13" s="48">
        <f>BH9+BH10+BH11+BH12</f>
        <v/>
      </c>
      <c r="BI13" s="48">
        <f>BI9+BI10+BI11+BI12</f>
        <v/>
      </c>
      <c r="BJ13" s="48">
        <f>BJ9+BJ10+BJ11+BJ12</f>
        <v/>
      </c>
      <c r="BK13" s="48">
        <f>BK9+BK10+BK11+BK12</f>
        <v/>
      </c>
      <c r="BL13" s="48">
        <f>BL9+BL10+BL11+BL12</f>
        <v/>
      </c>
      <c r="BM13" s="48">
        <f>BM9+BM10+BM11+BM12</f>
        <v/>
      </c>
      <c r="BN13" s="48">
        <f>BN9+BN10+BN11+BN12</f>
        <v/>
      </c>
      <c r="BO13" s="48">
        <f>BO9+BO10+BO11+BO12</f>
        <v/>
      </c>
      <c r="BP13" s="48">
        <f>BP9+BP10+BP11+BP12</f>
        <v/>
      </c>
      <c r="BQ13" s="48">
        <f>BQ9+BQ10+BQ11+BQ12</f>
        <v/>
      </c>
      <c r="BR13" s="48">
        <f>BR9+BR10+BR11+BR12</f>
        <v/>
      </c>
      <c r="BS13" s="48">
        <f>BS9+BS10+BS11+BS12</f>
        <v/>
      </c>
      <c r="BT13" s="48">
        <f>BT9+BT10+BT11+BT12</f>
        <v/>
      </c>
      <c r="BU13" s="48">
        <f>BU9+BU10+BU11+BU12</f>
        <v/>
      </c>
      <c r="BV13" s="48">
        <f>BV9+BV10+BV11+BV12</f>
        <v/>
      </c>
      <c r="BW13" s="48">
        <f>BW9+BW10+BW11+BW12</f>
        <v/>
      </c>
      <c r="BX13" s="48">
        <f>BX9+BX10+BX11+BX12</f>
        <v/>
      </c>
      <c r="BY13" s="48">
        <f>BY9+BY10+BY11+BY12</f>
        <v/>
      </c>
      <c r="BZ13" s="48">
        <f>BZ9+BZ10+BZ11+BZ12</f>
        <v/>
      </c>
      <c r="CA13" s="48">
        <f>CA9+CA10+CA11+CA12</f>
        <v/>
      </c>
      <c r="CB13" s="48">
        <f>CB9+CB10+CB11+CB12</f>
        <v/>
      </c>
      <c r="CC13" s="48">
        <f>CC9+CC10+CC11+CC12</f>
        <v/>
      </c>
      <c r="CD13" s="48">
        <f>CD9+CD10+CD11+CD12</f>
        <v/>
      </c>
      <c r="CE13" s="48">
        <f>CE9+CE10+CE11+CE12</f>
        <v/>
      </c>
      <c r="CF13" s="48">
        <f>CF9+CF10+CF11+CF12</f>
        <v/>
      </c>
      <c r="CG13" s="48">
        <f>CG9+CG10+CG11+CG12</f>
        <v/>
      </c>
      <c r="CH13" s="48">
        <f>CH9+CH10+CH11+CH12</f>
        <v/>
      </c>
      <c r="CI13" s="48">
        <f>CI9+CI10+CI11+CI12</f>
        <v/>
      </c>
      <c r="CJ13" s="48">
        <f>CJ9+CJ10+CJ11+CJ12</f>
        <v/>
      </c>
      <c r="CK13" s="48">
        <f>CK9+CK10+CK11+CK12</f>
        <v/>
      </c>
      <c r="CL13" s="48">
        <f>CL9+CL10+CL11+CL12</f>
        <v/>
      </c>
      <c r="CM13" s="48">
        <f>CM9+CM10+CM11+CM12</f>
        <v/>
      </c>
      <c r="CN13" s="48">
        <f>CN9+CN10+CN11+CN12</f>
        <v/>
      </c>
      <c r="CO13" s="48">
        <f>CO9+CO10+CO11+CO12</f>
        <v/>
      </c>
      <c r="CP13" s="48">
        <f>CP9+CP10+CP11+CP12</f>
        <v/>
      </c>
      <c r="CQ13" s="48">
        <f>CQ9+CQ10+CQ11+CQ12</f>
        <v/>
      </c>
      <c r="CR13" s="48">
        <f>CR9+CR10+CR11+CR12</f>
        <v/>
      </c>
      <c r="CS13" s="48">
        <f>CS9+CS10+CS11+CS12</f>
        <v/>
      </c>
      <c r="CT13" s="48">
        <f>CT9+CT10+CT11+CT12</f>
        <v/>
      </c>
      <c r="CU13" s="48">
        <f>CU9+CU10+CU11+CU12</f>
        <v/>
      </c>
      <c r="CV13" s="48">
        <f>CV9+CV10+CV11+CV12</f>
        <v/>
      </c>
      <c r="CW13" s="48">
        <f>CW9+CW10+CW11+CW12</f>
        <v/>
      </c>
      <c r="CX13" s="48">
        <f>CX9+CX10+CX11+CX12</f>
        <v/>
      </c>
      <c r="CY13" s="48">
        <f>CY9+CY10+CY11+CY12</f>
        <v/>
      </c>
      <c r="CZ13" s="48">
        <f>CZ9+CZ10+CZ11+CZ12</f>
        <v/>
      </c>
      <c r="DA13" s="48">
        <f>DA9+DA10+DA11+DA12</f>
        <v/>
      </c>
      <c r="DB13" s="48">
        <f>DB9+DB10+DB11+DB12</f>
        <v/>
      </c>
      <c r="DC13" s="48">
        <f>DC9+DC10+DC11+DC12</f>
        <v/>
      </c>
      <c r="DD13" s="48">
        <f>DD9+DD10+DD11+DD12</f>
        <v/>
      </c>
      <c r="DE13" s="48">
        <f>DE9+DE10+DE11+DE12</f>
        <v/>
      </c>
      <c r="DF13" s="48">
        <f>DF9+DF10+DF11+DF12</f>
        <v/>
      </c>
      <c r="DG13" s="48">
        <f>DG9+DG10+DG11+DG12</f>
        <v/>
      </c>
      <c r="DH13" s="48">
        <f>DH9+DH10+DH11+DH12</f>
        <v/>
      </c>
      <c r="DI13" s="48">
        <f>DI9+DI10+DI11+DI12</f>
        <v/>
      </c>
      <c r="DJ13" s="48">
        <f>DJ9+DJ10+DJ11+DJ12</f>
        <v/>
      </c>
      <c r="DK13" s="48">
        <f>DK9+DK10+DK11+DK12</f>
        <v/>
      </c>
      <c r="DL13" s="48">
        <f>DL9+DL10+DL11+DL12</f>
        <v/>
      </c>
      <c r="DM13" s="48">
        <f>DM9+DM10+DM11+DM12</f>
        <v/>
      </c>
      <c r="DN13" s="48">
        <f>DN9+DN10+DN11+DN12</f>
        <v/>
      </c>
      <c r="DO13" s="48">
        <f>DO9+DO10+DO11+DO12</f>
        <v/>
      </c>
      <c r="DP13" s="48">
        <f>DP9+DP10+DP11+DP12</f>
        <v/>
      </c>
      <c r="DQ13" s="48">
        <f>DQ9+DQ10+DQ11+DQ12</f>
        <v/>
      </c>
      <c r="DR13" s="48">
        <f>DR9+DR10+DR11+DR12</f>
        <v/>
      </c>
      <c r="DS13" s="48">
        <f>DS9+DS10+DS11+DS12</f>
        <v/>
      </c>
      <c r="DT13" s="48">
        <f>DT9+DT10+DT11+DT12</f>
        <v/>
      </c>
      <c r="DU13" s="48">
        <f>DU9+DU10+DU11+DU12</f>
        <v/>
      </c>
      <c r="DV13" s="48">
        <f>DV9+DV10+DV11+DV12</f>
        <v/>
      </c>
      <c r="DW13" s="48">
        <f>DW9+DW10+DW11+DW12</f>
        <v/>
      </c>
      <c r="DX13" s="48">
        <f>DX9+DX10+DX11+DX12</f>
        <v/>
      </c>
      <c r="DY13" s="48">
        <f>DY9+DY10+DY11+DY12</f>
        <v/>
      </c>
      <c r="DZ13" s="48">
        <f>DZ9+DZ10+DZ11+DZ12</f>
        <v/>
      </c>
      <c r="EA13" s="48">
        <f>EA9+EA10+EA11+EA12</f>
        <v/>
      </c>
      <c r="EB13" s="48">
        <f>EB9+EB10+EB11+EB12</f>
        <v/>
      </c>
      <c r="EC13" s="48">
        <f>EC9+EC10+EC11+EC12</f>
        <v/>
      </c>
      <c r="ED13" s="48">
        <f>ED9+ED10+ED11+ED12</f>
        <v/>
      </c>
      <c r="EE13" s="48">
        <f>EE9+EE10+EE11+EE12</f>
        <v/>
      </c>
      <c r="EF13" s="48">
        <f>EF9+EF10+EF11+EF12</f>
        <v/>
      </c>
      <c r="EG13" s="48">
        <f>EG9+EG10+EG11+EG12</f>
        <v/>
      </c>
      <c r="EH13" s="48">
        <f>EH9+EH10+EH11+EH12</f>
        <v/>
      </c>
      <c r="EI13" s="48">
        <f>EI9+EI10+EI11+EI12</f>
        <v/>
      </c>
      <c r="EJ13" s="48">
        <f>EJ9+EJ10+EJ11+EJ12</f>
        <v/>
      </c>
      <c r="EK13" s="48">
        <f>EK9+EK10+EK11+EK12</f>
        <v/>
      </c>
      <c r="EL13" s="48">
        <f>EL9+EL10+EL11+EL12</f>
        <v/>
      </c>
      <c r="EM13" s="48">
        <f>EM9+EM10+EM11+EM12</f>
        <v/>
      </c>
      <c r="EN13" s="48">
        <f>EN9+EN10+EN11+EN12</f>
        <v/>
      </c>
      <c r="EO13" s="48">
        <f>EO9+EO10+EO11+EO12</f>
        <v/>
      </c>
      <c r="EP13" s="48">
        <f>EP9+EP10+EP11+EP12</f>
        <v/>
      </c>
      <c r="EQ13" s="48">
        <f>EQ9+EQ10+EQ11+EQ12</f>
        <v/>
      </c>
      <c r="ER13" s="48">
        <f>ER9+ER10+ER11+ER12</f>
        <v/>
      </c>
      <c r="ES13" s="48">
        <f>ES9+ES10+ES11+ES12</f>
        <v/>
      </c>
      <c r="ET13" s="48">
        <f>ET9+ET10+ET11+ET12</f>
        <v/>
      </c>
      <c r="EU13" s="48">
        <f>EU9+EU10+EU11+EU12</f>
        <v/>
      </c>
      <c r="EV13" s="48">
        <f>EV9+EV10+EV11+EV12</f>
        <v/>
      </c>
      <c r="EW13" s="48">
        <f>EW9+EW10+EW11+EW12</f>
        <v/>
      </c>
      <c r="EX13" s="48">
        <f>EX9+EX10+EX11+EX12</f>
        <v/>
      </c>
      <c r="EY13" s="48">
        <f>EY9+EY10+EY11+EY12</f>
        <v/>
      </c>
      <c r="EZ13" s="48">
        <f>EZ9+EZ10+EZ11+EZ12</f>
        <v/>
      </c>
      <c r="FA13" s="48">
        <f>FA9+FA10+FA11+FA12</f>
        <v/>
      </c>
      <c r="FB13" s="48">
        <f>FB9+FB10+FB11+FB12</f>
        <v/>
      </c>
      <c r="FC13" s="48">
        <f>FC9+FC10+FC11+FC12</f>
        <v/>
      </c>
      <c r="FD13" s="48">
        <f>FD9+FD10+FD11+FD12</f>
        <v/>
      </c>
      <c r="FE13" s="48">
        <f>FE9+FE10+FE11+FE12</f>
        <v/>
      </c>
      <c r="FF13" s="48">
        <f>FF9+FF10+FF11+FF12</f>
        <v/>
      </c>
      <c r="FG13" s="48">
        <f>FG9+FG10+FG11+FG12</f>
        <v/>
      </c>
      <c r="FH13" s="48">
        <f>FH9+FH10+FH11+FH12</f>
        <v/>
      </c>
      <c r="FI13" s="48">
        <f>FI9+FI10+FI11+FI12</f>
        <v/>
      </c>
      <c r="FJ13" s="48">
        <f>FJ9+FJ10+FJ11+FJ12</f>
        <v/>
      </c>
      <c r="FK13" s="48">
        <f>FK9+FK10+FK11+FK12</f>
        <v/>
      </c>
      <c r="FL13" s="48">
        <f>FL9+FL10+FL11+FL12</f>
        <v/>
      </c>
      <c r="FM13" s="48">
        <f>FM9+FM10+FM11+FM12</f>
        <v/>
      </c>
      <c r="FN13" s="48">
        <f>FN9+FN10+FN11+FN12</f>
        <v/>
      </c>
      <c r="FO13" s="48">
        <f>FO9+FO10+FO11+FO12</f>
        <v/>
      </c>
      <c r="FP13" s="48">
        <f>FP9+FP10+FP11+FP12</f>
        <v/>
      </c>
      <c r="FQ13" s="48">
        <f>FQ9+FQ10+FQ11+FQ12</f>
        <v/>
      </c>
      <c r="FR13" s="48">
        <f>FR9+FR10+FR11+FR12</f>
        <v/>
      </c>
      <c r="FS13" s="48">
        <f>FS9+FS10+FS11+FS12</f>
        <v/>
      </c>
      <c r="FT13" s="48">
        <f>FT9+FT10+FT11+FT12</f>
        <v/>
      </c>
      <c r="FU13" s="48">
        <f>FU9+FU10+FU11+FU12</f>
        <v/>
      </c>
      <c r="FV13" s="48">
        <f>FV9+FV10+FV11+FV12</f>
        <v/>
      </c>
      <c r="FW13" s="48">
        <f>FW9+FW10+FW11+FW12</f>
        <v/>
      </c>
      <c r="FX13" s="48">
        <f>FX9+FX10+FX11+FX12</f>
        <v/>
      </c>
      <c r="FY13" s="48">
        <f>FY9+FY10+FY11+FY12</f>
        <v/>
      </c>
      <c r="FZ13" s="48">
        <f>FZ9+FZ10+FZ11+FZ12</f>
        <v/>
      </c>
      <c r="GA13" s="48">
        <f>GA9+GA10+GA11+GA12</f>
        <v/>
      </c>
    </row>
    <row r="15">
      <c r="A15" s="25" t="inlineStr">
        <is>
          <t>Mining Royalties</t>
        </is>
      </c>
      <c r="B15" s="25" t="inlineStr">
        <is>
          <t>$'000</t>
        </is>
      </c>
      <c r="C15" s="35">
        <f>SUM(D15:GA15)</f>
        <v/>
      </c>
      <c r="D15" s="37">
        <f>-MAX(0,D13)*i_Tax!B10</f>
        <v/>
      </c>
      <c r="E15" s="37">
        <f>-MAX(0,E13)*i_Tax!B10</f>
        <v/>
      </c>
      <c r="F15" s="37">
        <f>-MAX(0,F13)*i_Tax!B10</f>
        <v/>
      </c>
      <c r="G15" s="37">
        <f>-MAX(0,G13)*i_Tax!B10</f>
        <v/>
      </c>
      <c r="H15" s="37">
        <f>-MAX(0,H13)*i_Tax!B10</f>
        <v/>
      </c>
      <c r="I15" s="37">
        <f>-MAX(0,I13)*i_Tax!B10</f>
        <v/>
      </c>
      <c r="J15" s="37">
        <f>-MAX(0,J13)*i_Tax!B10</f>
        <v/>
      </c>
      <c r="K15" s="37">
        <f>-MAX(0,K13)*i_Tax!B10</f>
        <v/>
      </c>
      <c r="L15" s="37">
        <f>-MAX(0,L13)*i_Tax!B10</f>
        <v/>
      </c>
      <c r="M15" s="37">
        <f>-MAX(0,M13)*i_Tax!B10</f>
        <v/>
      </c>
      <c r="N15" s="37">
        <f>-MAX(0,N13)*i_Tax!B10</f>
        <v/>
      </c>
      <c r="O15" s="37">
        <f>-MAX(0,O13)*i_Tax!B10</f>
        <v/>
      </c>
      <c r="P15" s="37">
        <f>-MAX(0,P13)*i_Tax!B10</f>
        <v/>
      </c>
      <c r="Q15" s="37">
        <f>-MAX(0,Q13)*i_Tax!B10</f>
        <v/>
      </c>
      <c r="R15" s="37">
        <f>-MAX(0,R13)*i_Tax!B10</f>
        <v/>
      </c>
      <c r="S15" s="37">
        <f>-MAX(0,S13)*i_Tax!B10</f>
        <v/>
      </c>
      <c r="T15" s="37">
        <f>-MAX(0,T13)*i_Tax!B10</f>
        <v/>
      </c>
      <c r="U15" s="37">
        <f>-MAX(0,U13)*i_Tax!B10</f>
        <v/>
      </c>
      <c r="V15" s="37">
        <f>-MAX(0,V13)*i_Tax!B10</f>
        <v/>
      </c>
      <c r="W15" s="37">
        <f>-MAX(0,W13)*i_Tax!B10</f>
        <v/>
      </c>
      <c r="X15" s="37">
        <f>-MAX(0,X13)*i_Tax!B10</f>
        <v/>
      </c>
      <c r="Y15" s="37">
        <f>-MAX(0,Y13)*i_Tax!B10</f>
        <v/>
      </c>
      <c r="Z15" s="37">
        <f>-MAX(0,Z13)*i_Tax!B10</f>
        <v/>
      </c>
      <c r="AA15" s="37">
        <f>-MAX(0,AA13)*i_Tax!B10</f>
        <v/>
      </c>
      <c r="AB15" s="37">
        <f>-MAX(0,AB13)*i_Tax!B10</f>
        <v/>
      </c>
      <c r="AC15" s="37">
        <f>-MAX(0,AC13)*i_Tax!B10</f>
        <v/>
      </c>
      <c r="AD15" s="37">
        <f>-MAX(0,AD13)*i_Tax!B10</f>
        <v/>
      </c>
      <c r="AE15" s="37">
        <f>-MAX(0,AE13)*i_Tax!B10</f>
        <v/>
      </c>
      <c r="AF15" s="37">
        <f>-MAX(0,AF13)*i_Tax!B10</f>
        <v/>
      </c>
      <c r="AG15" s="37">
        <f>-MAX(0,AG13)*i_Tax!B10</f>
        <v/>
      </c>
      <c r="AH15" s="37">
        <f>-MAX(0,AH13)*i_Tax!B10</f>
        <v/>
      </c>
      <c r="AI15" s="37">
        <f>-MAX(0,AI13)*i_Tax!B10</f>
        <v/>
      </c>
      <c r="AJ15" s="37">
        <f>-MAX(0,AJ13)*i_Tax!B10</f>
        <v/>
      </c>
      <c r="AK15" s="37">
        <f>-MAX(0,AK13)*i_Tax!B10</f>
        <v/>
      </c>
      <c r="AL15" s="37">
        <f>-MAX(0,AL13)*i_Tax!B10</f>
        <v/>
      </c>
      <c r="AM15" s="37">
        <f>-MAX(0,AM13)*i_Tax!B10</f>
        <v/>
      </c>
      <c r="AN15" s="37">
        <f>-MAX(0,AN13)*i_Tax!B10</f>
        <v/>
      </c>
      <c r="AO15" s="37">
        <f>-MAX(0,AO13)*i_Tax!B10</f>
        <v/>
      </c>
      <c r="AP15" s="37">
        <f>-MAX(0,AP13)*i_Tax!B10</f>
        <v/>
      </c>
      <c r="AQ15" s="37">
        <f>-MAX(0,AQ13)*i_Tax!B10</f>
        <v/>
      </c>
      <c r="AR15" s="37">
        <f>-MAX(0,AR13)*i_Tax!B10</f>
        <v/>
      </c>
      <c r="AS15" s="37">
        <f>-MAX(0,AS13)*i_Tax!B10</f>
        <v/>
      </c>
      <c r="AT15" s="37">
        <f>-MAX(0,AT13)*i_Tax!B10</f>
        <v/>
      </c>
      <c r="AU15" s="37">
        <f>-MAX(0,AU13)*i_Tax!B10</f>
        <v/>
      </c>
      <c r="AV15" s="37">
        <f>-MAX(0,AV13)*i_Tax!B10</f>
        <v/>
      </c>
      <c r="AW15" s="37">
        <f>-MAX(0,AW13)*i_Tax!B10</f>
        <v/>
      </c>
      <c r="AX15" s="37">
        <f>-MAX(0,AX13)*i_Tax!B10</f>
        <v/>
      </c>
      <c r="AY15" s="37">
        <f>-MAX(0,AY13)*i_Tax!B10</f>
        <v/>
      </c>
      <c r="AZ15" s="37">
        <f>-MAX(0,AZ13)*i_Tax!B10</f>
        <v/>
      </c>
      <c r="BA15" s="37">
        <f>-MAX(0,BA13)*i_Tax!B10</f>
        <v/>
      </c>
      <c r="BB15" s="37">
        <f>-MAX(0,BB13)*i_Tax!B10</f>
        <v/>
      </c>
      <c r="BC15" s="37">
        <f>-MAX(0,BC13)*i_Tax!B10</f>
        <v/>
      </c>
      <c r="BD15" s="37">
        <f>-MAX(0,BD13)*i_Tax!B10</f>
        <v/>
      </c>
      <c r="BE15" s="37">
        <f>-MAX(0,BE13)*i_Tax!B10</f>
        <v/>
      </c>
      <c r="BF15" s="37">
        <f>-MAX(0,BF13)*i_Tax!B10</f>
        <v/>
      </c>
      <c r="BG15" s="37">
        <f>-MAX(0,BG13)*i_Tax!B10</f>
        <v/>
      </c>
      <c r="BH15" s="37">
        <f>-MAX(0,BH13)*i_Tax!B10</f>
        <v/>
      </c>
      <c r="BI15" s="37">
        <f>-MAX(0,BI13)*i_Tax!B10</f>
        <v/>
      </c>
      <c r="BJ15" s="37">
        <f>-MAX(0,BJ13)*i_Tax!B10</f>
        <v/>
      </c>
      <c r="BK15" s="37">
        <f>-MAX(0,BK13)*i_Tax!B10</f>
        <v/>
      </c>
      <c r="BL15" s="37">
        <f>-MAX(0,BL13)*i_Tax!B10</f>
        <v/>
      </c>
      <c r="BM15" s="37">
        <f>-MAX(0,BM13)*i_Tax!B10</f>
        <v/>
      </c>
      <c r="BN15" s="37">
        <f>-MAX(0,BN13)*i_Tax!B10</f>
        <v/>
      </c>
      <c r="BO15" s="37">
        <f>-MAX(0,BO13)*i_Tax!B10</f>
        <v/>
      </c>
      <c r="BP15" s="37">
        <f>-MAX(0,BP13)*i_Tax!B10</f>
        <v/>
      </c>
      <c r="BQ15" s="37">
        <f>-MAX(0,BQ13)*i_Tax!B10</f>
        <v/>
      </c>
      <c r="BR15" s="37">
        <f>-MAX(0,BR13)*i_Tax!B10</f>
        <v/>
      </c>
      <c r="BS15" s="37">
        <f>-MAX(0,BS13)*i_Tax!B10</f>
        <v/>
      </c>
      <c r="BT15" s="37">
        <f>-MAX(0,BT13)*i_Tax!B10</f>
        <v/>
      </c>
      <c r="BU15" s="37">
        <f>-MAX(0,BU13)*i_Tax!B10</f>
        <v/>
      </c>
      <c r="BV15" s="37">
        <f>-MAX(0,BV13)*i_Tax!B10</f>
        <v/>
      </c>
      <c r="BW15" s="37">
        <f>-MAX(0,BW13)*i_Tax!B10</f>
        <v/>
      </c>
      <c r="BX15" s="37">
        <f>-MAX(0,BX13)*i_Tax!B10</f>
        <v/>
      </c>
      <c r="BY15" s="37">
        <f>-MAX(0,BY13)*i_Tax!B10</f>
        <v/>
      </c>
      <c r="BZ15" s="37">
        <f>-MAX(0,BZ13)*i_Tax!B10</f>
        <v/>
      </c>
      <c r="CA15" s="37">
        <f>-MAX(0,CA13)*i_Tax!B10</f>
        <v/>
      </c>
      <c r="CB15" s="37">
        <f>-MAX(0,CB13)*i_Tax!B10</f>
        <v/>
      </c>
      <c r="CC15" s="37">
        <f>-MAX(0,CC13)*i_Tax!B10</f>
        <v/>
      </c>
      <c r="CD15" s="37">
        <f>-MAX(0,CD13)*i_Tax!B10</f>
        <v/>
      </c>
      <c r="CE15" s="37">
        <f>-MAX(0,CE13)*i_Tax!B10</f>
        <v/>
      </c>
      <c r="CF15" s="37">
        <f>-MAX(0,CF13)*i_Tax!B10</f>
        <v/>
      </c>
      <c r="CG15" s="37">
        <f>-MAX(0,CG13)*i_Tax!B10</f>
        <v/>
      </c>
      <c r="CH15" s="37">
        <f>-MAX(0,CH13)*i_Tax!B10</f>
        <v/>
      </c>
      <c r="CI15" s="37">
        <f>-MAX(0,CI13)*i_Tax!B10</f>
        <v/>
      </c>
      <c r="CJ15" s="37">
        <f>-MAX(0,CJ13)*i_Tax!B10</f>
        <v/>
      </c>
      <c r="CK15" s="37">
        <f>-MAX(0,CK13)*i_Tax!B10</f>
        <v/>
      </c>
      <c r="CL15" s="37">
        <f>-MAX(0,CL13)*i_Tax!B10</f>
        <v/>
      </c>
      <c r="CM15" s="37">
        <f>-MAX(0,CM13)*i_Tax!B10</f>
        <v/>
      </c>
      <c r="CN15" s="37">
        <f>-MAX(0,CN13)*i_Tax!B10</f>
        <v/>
      </c>
      <c r="CO15" s="37">
        <f>-MAX(0,CO13)*i_Tax!B10</f>
        <v/>
      </c>
      <c r="CP15" s="37">
        <f>-MAX(0,CP13)*i_Tax!B10</f>
        <v/>
      </c>
      <c r="CQ15" s="37">
        <f>-MAX(0,CQ13)*i_Tax!B10</f>
        <v/>
      </c>
      <c r="CR15" s="37">
        <f>-MAX(0,CR13)*i_Tax!B10</f>
        <v/>
      </c>
      <c r="CS15" s="37">
        <f>-MAX(0,CS13)*i_Tax!B10</f>
        <v/>
      </c>
      <c r="CT15" s="37">
        <f>-MAX(0,CT13)*i_Tax!B10</f>
        <v/>
      </c>
      <c r="CU15" s="37">
        <f>-MAX(0,CU13)*i_Tax!B10</f>
        <v/>
      </c>
      <c r="CV15" s="37">
        <f>-MAX(0,CV13)*i_Tax!B10</f>
        <v/>
      </c>
      <c r="CW15" s="37">
        <f>-MAX(0,CW13)*i_Tax!B10</f>
        <v/>
      </c>
      <c r="CX15" s="37">
        <f>-MAX(0,CX13)*i_Tax!B10</f>
        <v/>
      </c>
      <c r="CY15" s="37">
        <f>-MAX(0,CY13)*i_Tax!B10</f>
        <v/>
      </c>
      <c r="CZ15" s="37">
        <f>-MAX(0,CZ13)*i_Tax!B10</f>
        <v/>
      </c>
      <c r="DA15" s="37">
        <f>-MAX(0,DA13)*i_Tax!B10</f>
        <v/>
      </c>
      <c r="DB15" s="37">
        <f>-MAX(0,DB13)*i_Tax!B10</f>
        <v/>
      </c>
      <c r="DC15" s="37">
        <f>-MAX(0,DC13)*i_Tax!B10</f>
        <v/>
      </c>
      <c r="DD15" s="37">
        <f>-MAX(0,DD13)*i_Tax!B10</f>
        <v/>
      </c>
      <c r="DE15" s="37">
        <f>-MAX(0,DE13)*i_Tax!B10</f>
        <v/>
      </c>
      <c r="DF15" s="37">
        <f>-MAX(0,DF13)*i_Tax!B10</f>
        <v/>
      </c>
      <c r="DG15" s="37">
        <f>-MAX(0,DG13)*i_Tax!B10</f>
        <v/>
      </c>
      <c r="DH15" s="37">
        <f>-MAX(0,DH13)*i_Tax!B10</f>
        <v/>
      </c>
      <c r="DI15" s="37">
        <f>-MAX(0,DI13)*i_Tax!B10</f>
        <v/>
      </c>
      <c r="DJ15" s="37">
        <f>-MAX(0,DJ13)*i_Tax!B10</f>
        <v/>
      </c>
      <c r="DK15" s="37">
        <f>-MAX(0,DK13)*i_Tax!B10</f>
        <v/>
      </c>
      <c r="DL15" s="37">
        <f>-MAX(0,DL13)*i_Tax!B10</f>
        <v/>
      </c>
      <c r="DM15" s="37">
        <f>-MAX(0,DM13)*i_Tax!B10</f>
        <v/>
      </c>
      <c r="DN15" s="37">
        <f>-MAX(0,DN13)*i_Tax!B10</f>
        <v/>
      </c>
      <c r="DO15" s="37">
        <f>-MAX(0,DO13)*i_Tax!B10</f>
        <v/>
      </c>
      <c r="DP15" s="37">
        <f>-MAX(0,DP13)*i_Tax!B10</f>
        <v/>
      </c>
      <c r="DQ15" s="37">
        <f>-MAX(0,DQ13)*i_Tax!B10</f>
        <v/>
      </c>
      <c r="DR15" s="37">
        <f>-MAX(0,DR13)*i_Tax!B10</f>
        <v/>
      </c>
      <c r="DS15" s="37">
        <f>-MAX(0,DS13)*i_Tax!B10</f>
        <v/>
      </c>
      <c r="DT15" s="37">
        <f>-MAX(0,DT13)*i_Tax!B10</f>
        <v/>
      </c>
      <c r="DU15" s="37">
        <f>-MAX(0,DU13)*i_Tax!B10</f>
        <v/>
      </c>
      <c r="DV15" s="37">
        <f>-MAX(0,DV13)*i_Tax!B10</f>
        <v/>
      </c>
      <c r="DW15" s="37">
        <f>-MAX(0,DW13)*i_Tax!B10</f>
        <v/>
      </c>
      <c r="DX15" s="37">
        <f>-MAX(0,DX13)*i_Tax!B10</f>
        <v/>
      </c>
      <c r="DY15" s="37">
        <f>-MAX(0,DY13)*i_Tax!B10</f>
        <v/>
      </c>
      <c r="DZ15" s="37">
        <f>-MAX(0,DZ13)*i_Tax!B10</f>
        <v/>
      </c>
      <c r="EA15" s="37">
        <f>-MAX(0,EA13)*i_Tax!B10</f>
        <v/>
      </c>
      <c r="EB15" s="37">
        <f>-MAX(0,EB13)*i_Tax!B10</f>
        <v/>
      </c>
      <c r="EC15" s="37">
        <f>-MAX(0,EC13)*i_Tax!B10</f>
        <v/>
      </c>
      <c r="ED15" s="37">
        <f>-MAX(0,ED13)*i_Tax!B10</f>
        <v/>
      </c>
      <c r="EE15" s="37">
        <f>-MAX(0,EE13)*i_Tax!B10</f>
        <v/>
      </c>
      <c r="EF15" s="37">
        <f>-MAX(0,EF13)*i_Tax!B10</f>
        <v/>
      </c>
      <c r="EG15" s="37">
        <f>-MAX(0,EG13)*i_Tax!B10</f>
        <v/>
      </c>
      <c r="EH15" s="37">
        <f>-MAX(0,EH13)*i_Tax!B10</f>
        <v/>
      </c>
      <c r="EI15" s="37">
        <f>-MAX(0,EI13)*i_Tax!B10</f>
        <v/>
      </c>
      <c r="EJ15" s="37">
        <f>-MAX(0,EJ13)*i_Tax!B10</f>
        <v/>
      </c>
      <c r="EK15" s="37">
        <f>-MAX(0,EK13)*i_Tax!B10</f>
        <v/>
      </c>
      <c r="EL15" s="37">
        <f>-MAX(0,EL13)*i_Tax!B10</f>
        <v/>
      </c>
      <c r="EM15" s="37">
        <f>-MAX(0,EM13)*i_Tax!B10</f>
        <v/>
      </c>
      <c r="EN15" s="37">
        <f>-MAX(0,EN13)*i_Tax!B10</f>
        <v/>
      </c>
      <c r="EO15" s="37">
        <f>-MAX(0,EO13)*i_Tax!B10</f>
        <v/>
      </c>
      <c r="EP15" s="37">
        <f>-MAX(0,EP13)*i_Tax!B10</f>
        <v/>
      </c>
      <c r="EQ15" s="37">
        <f>-MAX(0,EQ13)*i_Tax!B10</f>
        <v/>
      </c>
      <c r="ER15" s="37">
        <f>-MAX(0,ER13)*i_Tax!B10</f>
        <v/>
      </c>
      <c r="ES15" s="37">
        <f>-MAX(0,ES13)*i_Tax!B10</f>
        <v/>
      </c>
      <c r="ET15" s="37">
        <f>-MAX(0,ET13)*i_Tax!B10</f>
        <v/>
      </c>
      <c r="EU15" s="37">
        <f>-MAX(0,EU13)*i_Tax!B10</f>
        <v/>
      </c>
      <c r="EV15" s="37">
        <f>-MAX(0,EV13)*i_Tax!B10</f>
        <v/>
      </c>
      <c r="EW15" s="37">
        <f>-MAX(0,EW13)*i_Tax!B10</f>
        <v/>
      </c>
      <c r="EX15" s="37">
        <f>-MAX(0,EX13)*i_Tax!B10</f>
        <v/>
      </c>
      <c r="EY15" s="37">
        <f>-MAX(0,EY13)*i_Tax!B10</f>
        <v/>
      </c>
      <c r="EZ15" s="37">
        <f>-MAX(0,EZ13)*i_Tax!B10</f>
        <v/>
      </c>
      <c r="FA15" s="37">
        <f>-MAX(0,FA13)*i_Tax!B10</f>
        <v/>
      </c>
      <c r="FB15" s="37">
        <f>-MAX(0,FB13)*i_Tax!B10</f>
        <v/>
      </c>
      <c r="FC15" s="37">
        <f>-MAX(0,FC13)*i_Tax!B10</f>
        <v/>
      </c>
      <c r="FD15" s="37">
        <f>-MAX(0,FD13)*i_Tax!B10</f>
        <v/>
      </c>
      <c r="FE15" s="37">
        <f>-MAX(0,FE13)*i_Tax!B10</f>
        <v/>
      </c>
      <c r="FF15" s="37">
        <f>-MAX(0,FF13)*i_Tax!B10</f>
        <v/>
      </c>
      <c r="FG15" s="37">
        <f>-MAX(0,FG13)*i_Tax!B10</f>
        <v/>
      </c>
      <c r="FH15" s="37">
        <f>-MAX(0,FH13)*i_Tax!B10</f>
        <v/>
      </c>
      <c r="FI15" s="37">
        <f>-MAX(0,FI13)*i_Tax!B10</f>
        <v/>
      </c>
      <c r="FJ15" s="37">
        <f>-MAX(0,FJ13)*i_Tax!B10</f>
        <v/>
      </c>
      <c r="FK15" s="37">
        <f>-MAX(0,FK13)*i_Tax!B10</f>
        <v/>
      </c>
      <c r="FL15" s="37">
        <f>-MAX(0,FL13)*i_Tax!B10</f>
        <v/>
      </c>
      <c r="FM15" s="37">
        <f>-MAX(0,FM13)*i_Tax!B10</f>
        <v/>
      </c>
      <c r="FN15" s="37">
        <f>-MAX(0,FN13)*i_Tax!B10</f>
        <v/>
      </c>
      <c r="FO15" s="37">
        <f>-MAX(0,FO13)*i_Tax!B10</f>
        <v/>
      </c>
      <c r="FP15" s="37">
        <f>-MAX(0,FP13)*i_Tax!B10</f>
        <v/>
      </c>
      <c r="FQ15" s="37">
        <f>-MAX(0,FQ13)*i_Tax!B10</f>
        <v/>
      </c>
      <c r="FR15" s="37">
        <f>-MAX(0,FR13)*i_Tax!B10</f>
        <v/>
      </c>
      <c r="FS15" s="37">
        <f>-MAX(0,FS13)*i_Tax!B10</f>
        <v/>
      </c>
      <c r="FT15" s="37">
        <f>-MAX(0,FT13)*i_Tax!B10</f>
        <v/>
      </c>
      <c r="FU15" s="37">
        <f>-MAX(0,FU13)*i_Tax!B10</f>
        <v/>
      </c>
      <c r="FV15" s="37">
        <f>-MAX(0,FV13)*i_Tax!B10</f>
        <v/>
      </c>
      <c r="FW15" s="37">
        <f>-MAX(0,FW13)*i_Tax!B10</f>
        <v/>
      </c>
      <c r="FX15" s="37">
        <f>-MAX(0,FX13)*i_Tax!B10</f>
        <v/>
      </c>
      <c r="FY15" s="37">
        <f>-MAX(0,FY13)*i_Tax!B10</f>
        <v/>
      </c>
      <c r="FZ15" s="37">
        <f>-MAX(0,FZ13)*i_Tax!B10</f>
        <v/>
      </c>
      <c r="GA15" s="37">
        <f>-MAX(0,GA13)*i_Tax!B10</f>
        <v/>
      </c>
    </row>
    <row r="16">
      <c r="A16" s="34" t="inlineStr">
        <is>
          <t>Operating Costs</t>
        </is>
      </c>
      <c r="B16" s="34" t="n"/>
      <c r="C16" s="34" t="n"/>
      <c r="D16" s="34" t="n"/>
      <c r="E16" s="34" t="n"/>
      <c r="F16" s="34" t="n"/>
      <c r="G16" s="34" t="n"/>
      <c r="H16" s="34" t="n"/>
      <c r="I16" s="34" t="n"/>
      <c r="J16" s="34" t="n"/>
      <c r="K16" s="34" t="n"/>
      <c r="L16" s="34" t="n"/>
      <c r="M16" s="34" t="n"/>
      <c r="N16" s="34" t="n"/>
      <c r="O16" s="34" t="n"/>
      <c r="P16" s="34" t="n"/>
      <c r="Q16" s="34" t="n"/>
      <c r="R16" s="34" t="n"/>
      <c r="S16" s="34" t="n"/>
      <c r="T16" s="34" t="n"/>
      <c r="U16" s="34" t="n"/>
      <c r="V16" s="34" t="n"/>
      <c r="W16" s="34" t="n"/>
      <c r="X16" s="34" t="n"/>
      <c r="Y16" s="34" t="n"/>
      <c r="Z16" s="34" t="n"/>
      <c r="AA16" s="34" t="n"/>
      <c r="AB16" s="34" t="n"/>
      <c r="AC16" s="34" t="n"/>
      <c r="AD16" s="34" t="n"/>
      <c r="AE16" s="34" t="n"/>
      <c r="AF16" s="34" t="n"/>
      <c r="AG16" s="34" t="n"/>
      <c r="AH16" s="34" t="n"/>
      <c r="AI16" s="34" t="n"/>
      <c r="AJ16" s="34" t="n"/>
      <c r="AK16" s="34" t="n"/>
      <c r="AL16" s="34" t="n"/>
      <c r="AM16" s="34" t="n"/>
      <c r="AN16" s="34" t="n"/>
      <c r="AO16" s="34" t="n"/>
      <c r="AP16" s="34" t="n"/>
      <c r="AQ16" s="34" t="n"/>
      <c r="AR16" s="34" t="n"/>
      <c r="AS16" s="34" t="n"/>
      <c r="AT16" s="34" t="n"/>
      <c r="AU16" s="34" t="n"/>
      <c r="AV16" s="34" t="n"/>
      <c r="AW16" s="34" t="n"/>
      <c r="AX16" s="34" t="n"/>
      <c r="AY16" s="34" t="n"/>
      <c r="AZ16" s="34" t="n"/>
      <c r="BA16" s="34" t="n"/>
      <c r="BB16" s="34" t="n"/>
      <c r="BC16" s="34" t="n"/>
      <c r="BD16" s="34" t="n"/>
      <c r="BE16" s="34" t="n"/>
      <c r="BF16" s="34" t="n"/>
      <c r="BG16" s="34" t="n"/>
      <c r="BH16" s="34" t="n"/>
      <c r="BI16" s="34" t="n"/>
      <c r="BJ16" s="34" t="n"/>
      <c r="BK16" s="34" t="n"/>
      <c r="BL16" s="34" t="n"/>
      <c r="BM16" s="34" t="n"/>
      <c r="BN16" s="34" t="n"/>
      <c r="BO16" s="34" t="n"/>
      <c r="BP16" s="34" t="n"/>
      <c r="BQ16" s="34" t="n"/>
      <c r="BR16" s="34" t="n"/>
      <c r="BS16" s="34" t="n"/>
      <c r="BT16" s="34" t="n"/>
      <c r="BU16" s="34" t="n"/>
      <c r="BV16" s="34" t="n"/>
      <c r="BW16" s="34" t="n"/>
      <c r="BX16" s="34" t="n"/>
      <c r="BY16" s="34" t="n"/>
      <c r="BZ16" s="34" t="n"/>
      <c r="CA16" s="34" t="n"/>
      <c r="CB16" s="34" t="n"/>
      <c r="CC16" s="34" t="n"/>
      <c r="CD16" s="34" t="n"/>
      <c r="CE16" s="34" t="n"/>
      <c r="CF16" s="34" t="n"/>
      <c r="CG16" s="34" t="n"/>
      <c r="CH16" s="34" t="n"/>
      <c r="CI16" s="34" t="n"/>
      <c r="CJ16" s="34" t="n"/>
      <c r="CK16" s="34" t="n"/>
      <c r="CL16" s="34" t="n"/>
      <c r="CM16" s="34" t="n"/>
      <c r="CN16" s="34" t="n"/>
      <c r="CO16" s="34" t="n"/>
      <c r="CP16" s="34" t="n"/>
      <c r="CQ16" s="34" t="n"/>
      <c r="CR16" s="34" t="n"/>
      <c r="CS16" s="34" t="n"/>
      <c r="CT16" s="34" t="n"/>
      <c r="CU16" s="34" t="n"/>
      <c r="CV16" s="34" t="n"/>
      <c r="CW16" s="34" t="n"/>
      <c r="CX16" s="34" t="n"/>
      <c r="CY16" s="34" t="n"/>
      <c r="CZ16" s="34" t="n"/>
      <c r="DA16" s="34" t="n"/>
      <c r="DB16" s="34" t="n"/>
      <c r="DC16" s="34" t="n"/>
      <c r="DD16" s="34" t="n"/>
      <c r="DE16" s="34" t="n"/>
      <c r="DF16" s="34" t="n"/>
      <c r="DG16" s="34" t="n"/>
      <c r="DH16" s="34" t="n"/>
      <c r="DI16" s="34" t="n"/>
      <c r="DJ16" s="34" t="n"/>
      <c r="DK16" s="34" t="n"/>
      <c r="DL16" s="34" t="n"/>
      <c r="DM16" s="34" t="n"/>
      <c r="DN16" s="34" t="n"/>
      <c r="DO16" s="34" t="n"/>
      <c r="DP16" s="34" t="n"/>
      <c r="DQ16" s="34" t="n"/>
      <c r="DR16" s="34" t="n"/>
      <c r="DS16" s="34" t="n"/>
      <c r="DT16" s="34" t="n"/>
      <c r="DU16" s="34" t="n"/>
      <c r="DV16" s="34" t="n"/>
      <c r="DW16" s="34" t="n"/>
      <c r="DX16" s="34" t="n"/>
      <c r="DY16" s="34" t="n"/>
      <c r="DZ16" s="34" t="n"/>
      <c r="EA16" s="34" t="n"/>
      <c r="EB16" s="34" t="n"/>
      <c r="EC16" s="34" t="n"/>
      <c r="ED16" s="34" t="n"/>
      <c r="EE16" s="34" t="n"/>
      <c r="EF16" s="34" t="n"/>
      <c r="EG16" s="34" t="n"/>
      <c r="EH16" s="34" t="n"/>
      <c r="EI16" s="34" t="n"/>
      <c r="EJ16" s="34" t="n"/>
      <c r="EK16" s="34" t="n"/>
      <c r="EL16" s="34" t="n"/>
      <c r="EM16" s="34" t="n"/>
      <c r="EN16" s="34" t="n"/>
      <c r="EO16" s="34" t="n"/>
      <c r="EP16" s="34" t="n"/>
      <c r="EQ16" s="34" t="n"/>
      <c r="ER16" s="34" t="n"/>
      <c r="ES16" s="34" t="n"/>
      <c r="ET16" s="34" t="n"/>
      <c r="EU16" s="34" t="n"/>
      <c r="EV16" s="34" t="n"/>
      <c r="EW16" s="34" t="n"/>
      <c r="EX16" s="34" t="n"/>
      <c r="EY16" s="34" t="n"/>
      <c r="EZ16" s="34" t="n"/>
      <c r="FA16" s="34" t="n"/>
      <c r="FB16" s="34" t="n"/>
      <c r="FC16" s="34" t="n"/>
      <c r="FD16" s="34" t="n"/>
      <c r="FE16" s="34" t="n"/>
      <c r="FF16" s="34" t="n"/>
      <c r="FG16" s="34" t="n"/>
      <c r="FH16" s="34" t="n"/>
      <c r="FI16" s="34" t="n"/>
      <c r="FJ16" s="34" t="n"/>
      <c r="FK16" s="34" t="n"/>
      <c r="FL16" s="34" t="n"/>
      <c r="FM16" s="34" t="n"/>
      <c r="FN16" s="34" t="n"/>
      <c r="FO16" s="34" t="n"/>
      <c r="FP16" s="34" t="n"/>
      <c r="FQ16" s="34" t="n"/>
      <c r="FR16" s="34" t="n"/>
      <c r="FS16" s="34" t="n"/>
      <c r="FT16" s="34" t="n"/>
      <c r="FU16" s="34" t="n"/>
      <c r="FV16" s="34" t="n"/>
      <c r="FW16" s="34" t="n"/>
      <c r="FX16" s="34" t="n"/>
      <c r="FY16" s="34" t="n"/>
      <c r="FZ16" s="34" t="n"/>
      <c r="GA16" s="34" t="n"/>
    </row>
    <row r="17">
      <c r="A17" s="25" t="inlineStr">
        <is>
          <t>Mining Costs</t>
        </is>
      </c>
      <c r="C17" s="35">
        <f>SUM(D17:GA17)</f>
        <v/>
      </c>
      <c r="D17" s="37">
        <f>-i_OpEx!D15</f>
        <v/>
      </c>
      <c r="E17" s="37">
        <f>-i_OpEx!E15</f>
        <v/>
      </c>
      <c r="F17" s="37">
        <f>-i_OpEx!F15</f>
        <v/>
      </c>
      <c r="G17" s="37">
        <f>-i_OpEx!G15</f>
        <v/>
      </c>
      <c r="H17" s="37">
        <f>-i_OpEx!H15</f>
        <v/>
      </c>
      <c r="I17" s="37">
        <f>-i_OpEx!I15</f>
        <v/>
      </c>
      <c r="J17" s="37">
        <f>-i_OpEx!J15</f>
        <v/>
      </c>
      <c r="K17" s="37">
        <f>-i_OpEx!K15</f>
        <v/>
      </c>
      <c r="L17" s="37">
        <f>-i_OpEx!L15</f>
        <v/>
      </c>
      <c r="M17" s="37">
        <f>-i_OpEx!M15</f>
        <v/>
      </c>
      <c r="N17" s="37">
        <f>-i_OpEx!N15</f>
        <v/>
      </c>
      <c r="O17" s="37">
        <f>-i_OpEx!O15</f>
        <v/>
      </c>
      <c r="P17" s="37">
        <f>-i_OpEx!P15</f>
        <v/>
      </c>
      <c r="Q17" s="37">
        <f>-i_OpEx!Q15</f>
        <v/>
      </c>
      <c r="R17" s="37">
        <f>-i_OpEx!R15</f>
        <v/>
      </c>
      <c r="S17" s="37">
        <f>-i_OpEx!S15</f>
        <v/>
      </c>
      <c r="T17" s="37">
        <f>-i_OpEx!T15</f>
        <v/>
      </c>
      <c r="U17" s="37">
        <f>-i_OpEx!U15</f>
        <v/>
      </c>
      <c r="V17" s="37">
        <f>-i_OpEx!V15</f>
        <v/>
      </c>
      <c r="W17" s="37">
        <f>-i_OpEx!W15</f>
        <v/>
      </c>
      <c r="X17" s="37">
        <f>-i_OpEx!X15</f>
        <v/>
      </c>
      <c r="Y17" s="37">
        <f>-i_OpEx!Y15</f>
        <v/>
      </c>
      <c r="Z17" s="37">
        <f>-i_OpEx!Z15</f>
        <v/>
      </c>
      <c r="AA17" s="37">
        <f>-i_OpEx!AA15</f>
        <v/>
      </c>
      <c r="AB17" s="37">
        <f>-i_OpEx!AB15</f>
        <v/>
      </c>
      <c r="AC17" s="37">
        <f>-i_OpEx!AC15</f>
        <v/>
      </c>
      <c r="AD17" s="37">
        <f>-i_OpEx!AD15</f>
        <v/>
      </c>
      <c r="AE17" s="37">
        <f>-i_OpEx!AE15</f>
        <v/>
      </c>
      <c r="AF17" s="37">
        <f>-i_OpEx!AF15</f>
        <v/>
      </c>
      <c r="AG17" s="37">
        <f>-i_OpEx!AG15</f>
        <v/>
      </c>
      <c r="AH17" s="37">
        <f>-i_OpEx!AH15</f>
        <v/>
      </c>
      <c r="AI17" s="37">
        <f>-i_OpEx!AI15</f>
        <v/>
      </c>
      <c r="AJ17" s="37">
        <f>-i_OpEx!AJ15</f>
        <v/>
      </c>
      <c r="AK17" s="37">
        <f>-i_OpEx!AK15</f>
        <v/>
      </c>
      <c r="AL17" s="37">
        <f>-i_OpEx!AL15</f>
        <v/>
      </c>
      <c r="AM17" s="37">
        <f>-i_OpEx!AM15</f>
        <v/>
      </c>
      <c r="AN17" s="37">
        <f>-i_OpEx!AN15</f>
        <v/>
      </c>
      <c r="AO17" s="37">
        <f>-i_OpEx!AO15</f>
        <v/>
      </c>
      <c r="AP17" s="37">
        <f>-i_OpEx!AP15</f>
        <v/>
      </c>
      <c r="AQ17" s="37">
        <f>-i_OpEx!AQ15</f>
        <v/>
      </c>
      <c r="AR17" s="37">
        <f>-i_OpEx!AR15</f>
        <v/>
      </c>
      <c r="AS17" s="37">
        <f>-i_OpEx!AS15</f>
        <v/>
      </c>
      <c r="AT17" s="37">
        <f>-i_OpEx!AT15</f>
        <v/>
      </c>
      <c r="AU17" s="37">
        <f>-i_OpEx!AU15</f>
        <v/>
      </c>
      <c r="AV17" s="37">
        <f>-i_OpEx!AV15</f>
        <v/>
      </c>
      <c r="AW17" s="37">
        <f>-i_OpEx!AW15</f>
        <v/>
      </c>
      <c r="AX17" s="37">
        <f>-i_OpEx!AX15</f>
        <v/>
      </c>
      <c r="AY17" s="37">
        <f>-i_OpEx!AY15</f>
        <v/>
      </c>
      <c r="AZ17" s="37">
        <f>-i_OpEx!AZ15</f>
        <v/>
      </c>
      <c r="BA17" s="37">
        <f>-i_OpEx!BA15</f>
        <v/>
      </c>
      <c r="BB17" s="37">
        <f>-i_OpEx!BB15</f>
        <v/>
      </c>
      <c r="BC17" s="37">
        <f>-i_OpEx!BC15</f>
        <v/>
      </c>
      <c r="BD17" s="37">
        <f>-i_OpEx!BD15</f>
        <v/>
      </c>
      <c r="BE17" s="37">
        <f>-i_OpEx!BE15</f>
        <v/>
      </c>
      <c r="BF17" s="37">
        <f>-i_OpEx!BF15</f>
        <v/>
      </c>
      <c r="BG17" s="37">
        <f>-i_OpEx!BG15</f>
        <v/>
      </c>
      <c r="BH17" s="37">
        <f>-i_OpEx!BH15</f>
        <v/>
      </c>
      <c r="BI17" s="37">
        <f>-i_OpEx!BI15</f>
        <v/>
      </c>
      <c r="BJ17" s="37">
        <f>-i_OpEx!BJ15</f>
        <v/>
      </c>
      <c r="BK17" s="37">
        <f>-i_OpEx!BK15</f>
        <v/>
      </c>
      <c r="BL17" s="37">
        <f>-i_OpEx!BL15</f>
        <v/>
      </c>
      <c r="BM17" s="37">
        <f>-i_OpEx!BM15</f>
        <v/>
      </c>
      <c r="BN17" s="37">
        <f>-i_OpEx!BN15</f>
        <v/>
      </c>
      <c r="BO17" s="37">
        <f>-i_OpEx!BO15</f>
        <v/>
      </c>
      <c r="BP17" s="37">
        <f>-i_OpEx!BP15</f>
        <v/>
      </c>
      <c r="BQ17" s="37">
        <f>-i_OpEx!BQ15</f>
        <v/>
      </c>
      <c r="BR17" s="37">
        <f>-i_OpEx!BR15</f>
        <v/>
      </c>
      <c r="BS17" s="37">
        <f>-i_OpEx!BS15</f>
        <v/>
      </c>
      <c r="BT17" s="37">
        <f>-i_OpEx!BT15</f>
        <v/>
      </c>
      <c r="BU17" s="37">
        <f>-i_OpEx!BU15</f>
        <v/>
      </c>
      <c r="BV17" s="37">
        <f>-i_OpEx!BV15</f>
        <v/>
      </c>
      <c r="BW17" s="37">
        <f>-i_OpEx!BW15</f>
        <v/>
      </c>
      <c r="BX17" s="37">
        <f>-i_OpEx!BX15</f>
        <v/>
      </c>
      <c r="BY17" s="37">
        <f>-i_OpEx!BY15</f>
        <v/>
      </c>
      <c r="BZ17" s="37">
        <f>-i_OpEx!BZ15</f>
        <v/>
      </c>
      <c r="CA17" s="37">
        <f>-i_OpEx!CA15</f>
        <v/>
      </c>
      <c r="CB17" s="37">
        <f>-i_OpEx!CB15</f>
        <v/>
      </c>
      <c r="CC17" s="37">
        <f>-i_OpEx!CC15</f>
        <v/>
      </c>
      <c r="CD17" s="37">
        <f>-i_OpEx!CD15</f>
        <v/>
      </c>
      <c r="CE17" s="37">
        <f>-i_OpEx!CE15</f>
        <v/>
      </c>
      <c r="CF17" s="37">
        <f>-i_OpEx!CF15</f>
        <v/>
      </c>
      <c r="CG17" s="37">
        <f>-i_OpEx!CG15</f>
        <v/>
      </c>
      <c r="CH17" s="37">
        <f>-i_OpEx!CH15</f>
        <v/>
      </c>
      <c r="CI17" s="37">
        <f>-i_OpEx!CI15</f>
        <v/>
      </c>
      <c r="CJ17" s="37">
        <f>-i_OpEx!CJ15</f>
        <v/>
      </c>
      <c r="CK17" s="37">
        <f>-i_OpEx!CK15</f>
        <v/>
      </c>
      <c r="CL17" s="37">
        <f>-i_OpEx!CL15</f>
        <v/>
      </c>
      <c r="CM17" s="37">
        <f>-i_OpEx!CM15</f>
        <v/>
      </c>
      <c r="CN17" s="37">
        <f>-i_OpEx!CN15</f>
        <v/>
      </c>
      <c r="CO17" s="37">
        <f>-i_OpEx!CO15</f>
        <v/>
      </c>
      <c r="CP17" s="37">
        <f>-i_OpEx!CP15</f>
        <v/>
      </c>
      <c r="CQ17" s="37">
        <f>-i_OpEx!CQ15</f>
        <v/>
      </c>
      <c r="CR17" s="37">
        <f>-i_OpEx!CR15</f>
        <v/>
      </c>
      <c r="CS17" s="37">
        <f>-i_OpEx!CS15</f>
        <v/>
      </c>
      <c r="CT17" s="37">
        <f>-i_OpEx!CT15</f>
        <v/>
      </c>
      <c r="CU17" s="37">
        <f>-i_OpEx!CU15</f>
        <v/>
      </c>
      <c r="CV17" s="37">
        <f>-i_OpEx!CV15</f>
        <v/>
      </c>
      <c r="CW17" s="37">
        <f>-i_OpEx!CW15</f>
        <v/>
      </c>
      <c r="CX17" s="37">
        <f>-i_OpEx!CX15</f>
        <v/>
      </c>
      <c r="CY17" s="37">
        <f>-i_OpEx!CY15</f>
        <v/>
      </c>
      <c r="CZ17" s="37">
        <f>-i_OpEx!CZ15</f>
        <v/>
      </c>
      <c r="DA17" s="37">
        <f>-i_OpEx!DA15</f>
        <v/>
      </c>
      <c r="DB17" s="37">
        <f>-i_OpEx!DB15</f>
        <v/>
      </c>
      <c r="DC17" s="37">
        <f>-i_OpEx!DC15</f>
        <v/>
      </c>
      <c r="DD17" s="37">
        <f>-i_OpEx!DD15</f>
        <v/>
      </c>
      <c r="DE17" s="37">
        <f>-i_OpEx!DE15</f>
        <v/>
      </c>
      <c r="DF17" s="37">
        <f>-i_OpEx!DF15</f>
        <v/>
      </c>
      <c r="DG17" s="37">
        <f>-i_OpEx!DG15</f>
        <v/>
      </c>
      <c r="DH17" s="37">
        <f>-i_OpEx!DH15</f>
        <v/>
      </c>
      <c r="DI17" s="37">
        <f>-i_OpEx!DI15</f>
        <v/>
      </c>
      <c r="DJ17" s="37">
        <f>-i_OpEx!DJ15</f>
        <v/>
      </c>
      <c r="DK17" s="37">
        <f>-i_OpEx!DK15</f>
        <v/>
      </c>
      <c r="DL17" s="37">
        <f>-i_OpEx!DL15</f>
        <v/>
      </c>
      <c r="DM17" s="37">
        <f>-i_OpEx!DM15</f>
        <v/>
      </c>
      <c r="DN17" s="37">
        <f>-i_OpEx!DN15</f>
        <v/>
      </c>
      <c r="DO17" s="37">
        <f>-i_OpEx!DO15</f>
        <v/>
      </c>
      <c r="DP17" s="37">
        <f>-i_OpEx!DP15</f>
        <v/>
      </c>
      <c r="DQ17" s="37">
        <f>-i_OpEx!DQ15</f>
        <v/>
      </c>
      <c r="DR17" s="37">
        <f>-i_OpEx!DR15</f>
        <v/>
      </c>
      <c r="DS17" s="37">
        <f>-i_OpEx!DS15</f>
        <v/>
      </c>
      <c r="DT17" s="37">
        <f>-i_OpEx!DT15</f>
        <v/>
      </c>
      <c r="DU17" s="37">
        <f>-i_OpEx!DU15</f>
        <v/>
      </c>
      <c r="DV17" s="37">
        <f>-i_OpEx!DV15</f>
        <v/>
      </c>
      <c r="DW17" s="37">
        <f>-i_OpEx!DW15</f>
        <v/>
      </c>
      <c r="DX17" s="37">
        <f>-i_OpEx!DX15</f>
        <v/>
      </c>
      <c r="DY17" s="37">
        <f>-i_OpEx!DY15</f>
        <v/>
      </c>
      <c r="DZ17" s="37">
        <f>-i_OpEx!DZ15</f>
        <v/>
      </c>
      <c r="EA17" s="37">
        <f>-i_OpEx!EA15</f>
        <v/>
      </c>
      <c r="EB17" s="37">
        <f>-i_OpEx!EB15</f>
        <v/>
      </c>
      <c r="EC17" s="37">
        <f>-i_OpEx!EC15</f>
        <v/>
      </c>
      <c r="ED17" s="37">
        <f>-i_OpEx!ED15</f>
        <v/>
      </c>
      <c r="EE17" s="37">
        <f>-i_OpEx!EE15</f>
        <v/>
      </c>
      <c r="EF17" s="37">
        <f>-i_OpEx!EF15</f>
        <v/>
      </c>
      <c r="EG17" s="37">
        <f>-i_OpEx!EG15</f>
        <v/>
      </c>
      <c r="EH17" s="37">
        <f>-i_OpEx!EH15</f>
        <v/>
      </c>
      <c r="EI17" s="37">
        <f>-i_OpEx!EI15</f>
        <v/>
      </c>
      <c r="EJ17" s="37">
        <f>-i_OpEx!EJ15</f>
        <v/>
      </c>
      <c r="EK17" s="37">
        <f>-i_OpEx!EK15</f>
        <v/>
      </c>
      <c r="EL17" s="37">
        <f>-i_OpEx!EL15</f>
        <v/>
      </c>
      <c r="EM17" s="37">
        <f>-i_OpEx!EM15</f>
        <v/>
      </c>
      <c r="EN17" s="37">
        <f>-i_OpEx!EN15</f>
        <v/>
      </c>
      <c r="EO17" s="37">
        <f>-i_OpEx!EO15</f>
        <v/>
      </c>
      <c r="EP17" s="37">
        <f>-i_OpEx!EP15</f>
        <v/>
      </c>
      <c r="EQ17" s="37">
        <f>-i_OpEx!EQ15</f>
        <v/>
      </c>
      <c r="ER17" s="37">
        <f>-i_OpEx!ER15</f>
        <v/>
      </c>
      <c r="ES17" s="37">
        <f>-i_OpEx!ES15</f>
        <v/>
      </c>
      <c r="ET17" s="37">
        <f>-i_OpEx!ET15</f>
        <v/>
      </c>
      <c r="EU17" s="37">
        <f>-i_OpEx!EU15</f>
        <v/>
      </c>
      <c r="EV17" s="37">
        <f>-i_OpEx!EV15</f>
        <v/>
      </c>
      <c r="EW17" s="37">
        <f>-i_OpEx!EW15</f>
        <v/>
      </c>
      <c r="EX17" s="37">
        <f>-i_OpEx!EX15</f>
        <v/>
      </c>
      <c r="EY17" s="37">
        <f>-i_OpEx!EY15</f>
        <v/>
      </c>
      <c r="EZ17" s="37">
        <f>-i_OpEx!EZ15</f>
        <v/>
      </c>
      <c r="FA17" s="37">
        <f>-i_OpEx!FA15</f>
        <v/>
      </c>
      <c r="FB17" s="37">
        <f>-i_OpEx!FB15</f>
        <v/>
      </c>
      <c r="FC17" s="37">
        <f>-i_OpEx!FC15</f>
        <v/>
      </c>
      <c r="FD17" s="37">
        <f>-i_OpEx!FD15</f>
        <v/>
      </c>
      <c r="FE17" s="37">
        <f>-i_OpEx!FE15</f>
        <v/>
      </c>
      <c r="FF17" s="37">
        <f>-i_OpEx!FF15</f>
        <v/>
      </c>
      <c r="FG17" s="37">
        <f>-i_OpEx!FG15</f>
        <v/>
      </c>
      <c r="FH17" s="37">
        <f>-i_OpEx!FH15</f>
        <v/>
      </c>
      <c r="FI17" s="37">
        <f>-i_OpEx!FI15</f>
        <v/>
      </c>
      <c r="FJ17" s="37">
        <f>-i_OpEx!FJ15</f>
        <v/>
      </c>
      <c r="FK17" s="37">
        <f>-i_OpEx!FK15</f>
        <v/>
      </c>
      <c r="FL17" s="37">
        <f>-i_OpEx!FL15</f>
        <v/>
      </c>
      <c r="FM17" s="37">
        <f>-i_OpEx!FM15</f>
        <v/>
      </c>
      <c r="FN17" s="37">
        <f>-i_OpEx!FN15</f>
        <v/>
      </c>
      <c r="FO17" s="37">
        <f>-i_OpEx!FO15</f>
        <v/>
      </c>
      <c r="FP17" s="37">
        <f>-i_OpEx!FP15</f>
        <v/>
      </c>
      <c r="FQ17" s="37">
        <f>-i_OpEx!FQ15</f>
        <v/>
      </c>
      <c r="FR17" s="37">
        <f>-i_OpEx!FR15</f>
        <v/>
      </c>
      <c r="FS17" s="37">
        <f>-i_OpEx!FS15</f>
        <v/>
      </c>
      <c r="FT17" s="37">
        <f>-i_OpEx!FT15</f>
        <v/>
      </c>
      <c r="FU17" s="37">
        <f>-i_OpEx!FU15</f>
        <v/>
      </c>
      <c r="FV17" s="37">
        <f>-i_OpEx!FV15</f>
        <v/>
      </c>
      <c r="FW17" s="37">
        <f>-i_OpEx!FW15</f>
        <v/>
      </c>
      <c r="FX17" s="37">
        <f>-i_OpEx!FX15</f>
        <v/>
      </c>
      <c r="FY17" s="37">
        <f>-i_OpEx!FY15</f>
        <v/>
      </c>
      <c r="FZ17" s="37">
        <f>-i_OpEx!FZ15</f>
        <v/>
      </c>
      <c r="GA17" s="37">
        <f>-i_OpEx!GA15</f>
        <v/>
      </c>
    </row>
    <row r="18">
      <c r="A18" s="25" t="inlineStr">
        <is>
          <t>Processing Costs</t>
        </is>
      </c>
      <c r="C18" s="35">
        <f>SUM(D18:GA18)</f>
        <v/>
      </c>
      <c r="D18" s="37">
        <f>-i_OpEx!D24</f>
        <v/>
      </c>
      <c r="E18" s="37">
        <f>-i_OpEx!E24</f>
        <v/>
      </c>
      <c r="F18" s="37">
        <f>-i_OpEx!F24</f>
        <v/>
      </c>
      <c r="G18" s="37">
        <f>-i_OpEx!G24</f>
        <v/>
      </c>
      <c r="H18" s="37">
        <f>-i_OpEx!H24</f>
        <v/>
      </c>
      <c r="I18" s="37">
        <f>-i_OpEx!I24</f>
        <v/>
      </c>
      <c r="J18" s="37">
        <f>-i_OpEx!J24</f>
        <v/>
      </c>
      <c r="K18" s="37">
        <f>-i_OpEx!K24</f>
        <v/>
      </c>
      <c r="L18" s="37">
        <f>-i_OpEx!L24</f>
        <v/>
      </c>
      <c r="M18" s="37">
        <f>-i_OpEx!M24</f>
        <v/>
      </c>
      <c r="N18" s="37">
        <f>-i_OpEx!N24</f>
        <v/>
      </c>
      <c r="O18" s="37">
        <f>-i_OpEx!O24</f>
        <v/>
      </c>
      <c r="P18" s="37">
        <f>-i_OpEx!P24</f>
        <v/>
      </c>
      <c r="Q18" s="37">
        <f>-i_OpEx!Q24</f>
        <v/>
      </c>
      <c r="R18" s="37">
        <f>-i_OpEx!R24</f>
        <v/>
      </c>
      <c r="S18" s="37">
        <f>-i_OpEx!S24</f>
        <v/>
      </c>
      <c r="T18" s="37">
        <f>-i_OpEx!T24</f>
        <v/>
      </c>
      <c r="U18" s="37">
        <f>-i_OpEx!U24</f>
        <v/>
      </c>
      <c r="V18" s="37">
        <f>-i_OpEx!V24</f>
        <v/>
      </c>
      <c r="W18" s="37">
        <f>-i_OpEx!W24</f>
        <v/>
      </c>
      <c r="X18" s="37">
        <f>-i_OpEx!X24</f>
        <v/>
      </c>
      <c r="Y18" s="37">
        <f>-i_OpEx!Y24</f>
        <v/>
      </c>
      <c r="Z18" s="37">
        <f>-i_OpEx!Z24</f>
        <v/>
      </c>
      <c r="AA18" s="37">
        <f>-i_OpEx!AA24</f>
        <v/>
      </c>
      <c r="AB18" s="37">
        <f>-i_OpEx!AB24</f>
        <v/>
      </c>
      <c r="AC18" s="37">
        <f>-i_OpEx!AC24</f>
        <v/>
      </c>
      <c r="AD18" s="37">
        <f>-i_OpEx!AD24</f>
        <v/>
      </c>
      <c r="AE18" s="37">
        <f>-i_OpEx!AE24</f>
        <v/>
      </c>
      <c r="AF18" s="37">
        <f>-i_OpEx!AF24</f>
        <v/>
      </c>
      <c r="AG18" s="37">
        <f>-i_OpEx!AG24</f>
        <v/>
      </c>
      <c r="AH18" s="37">
        <f>-i_OpEx!AH24</f>
        <v/>
      </c>
      <c r="AI18" s="37">
        <f>-i_OpEx!AI24</f>
        <v/>
      </c>
      <c r="AJ18" s="37">
        <f>-i_OpEx!AJ24</f>
        <v/>
      </c>
      <c r="AK18" s="37">
        <f>-i_OpEx!AK24</f>
        <v/>
      </c>
      <c r="AL18" s="37">
        <f>-i_OpEx!AL24</f>
        <v/>
      </c>
      <c r="AM18" s="37">
        <f>-i_OpEx!AM24</f>
        <v/>
      </c>
      <c r="AN18" s="37">
        <f>-i_OpEx!AN24</f>
        <v/>
      </c>
      <c r="AO18" s="37">
        <f>-i_OpEx!AO24</f>
        <v/>
      </c>
      <c r="AP18" s="37">
        <f>-i_OpEx!AP24</f>
        <v/>
      </c>
      <c r="AQ18" s="37">
        <f>-i_OpEx!AQ24</f>
        <v/>
      </c>
      <c r="AR18" s="37">
        <f>-i_OpEx!AR24</f>
        <v/>
      </c>
      <c r="AS18" s="37">
        <f>-i_OpEx!AS24</f>
        <v/>
      </c>
      <c r="AT18" s="37">
        <f>-i_OpEx!AT24</f>
        <v/>
      </c>
      <c r="AU18" s="37">
        <f>-i_OpEx!AU24</f>
        <v/>
      </c>
      <c r="AV18" s="37">
        <f>-i_OpEx!AV24</f>
        <v/>
      </c>
      <c r="AW18" s="37">
        <f>-i_OpEx!AW24</f>
        <v/>
      </c>
      <c r="AX18" s="37">
        <f>-i_OpEx!AX24</f>
        <v/>
      </c>
      <c r="AY18" s="37">
        <f>-i_OpEx!AY24</f>
        <v/>
      </c>
      <c r="AZ18" s="37">
        <f>-i_OpEx!AZ24</f>
        <v/>
      </c>
      <c r="BA18" s="37">
        <f>-i_OpEx!BA24</f>
        <v/>
      </c>
      <c r="BB18" s="37">
        <f>-i_OpEx!BB24</f>
        <v/>
      </c>
      <c r="BC18" s="37">
        <f>-i_OpEx!BC24</f>
        <v/>
      </c>
      <c r="BD18" s="37">
        <f>-i_OpEx!BD24</f>
        <v/>
      </c>
      <c r="BE18" s="37">
        <f>-i_OpEx!BE24</f>
        <v/>
      </c>
      <c r="BF18" s="37">
        <f>-i_OpEx!BF24</f>
        <v/>
      </c>
      <c r="BG18" s="37">
        <f>-i_OpEx!BG24</f>
        <v/>
      </c>
      <c r="BH18" s="37">
        <f>-i_OpEx!BH24</f>
        <v/>
      </c>
      <c r="BI18" s="37">
        <f>-i_OpEx!BI24</f>
        <v/>
      </c>
      <c r="BJ18" s="37">
        <f>-i_OpEx!BJ24</f>
        <v/>
      </c>
      <c r="BK18" s="37">
        <f>-i_OpEx!BK24</f>
        <v/>
      </c>
      <c r="BL18" s="37">
        <f>-i_OpEx!BL24</f>
        <v/>
      </c>
      <c r="BM18" s="37">
        <f>-i_OpEx!BM24</f>
        <v/>
      </c>
      <c r="BN18" s="37">
        <f>-i_OpEx!BN24</f>
        <v/>
      </c>
      <c r="BO18" s="37">
        <f>-i_OpEx!BO24</f>
        <v/>
      </c>
      <c r="BP18" s="37">
        <f>-i_OpEx!BP24</f>
        <v/>
      </c>
      <c r="BQ18" s="37">
        <f>-i_OpEx!BQ24</f>
        <v/>
      </c>
      <c r="BR18" s="37">
        <f>-i_OpEx!BR24</f>
        <v/>
      </c>
      <c r="BS18" s="37">
        <f>-i_OpEx!BS24</f>
        <v/>
      </c>
      <c r="BT18" s="37">
        <f>-i_OpEx!BT24</f>
        <v/>
      </c>
      <c r="BU18" s="37">
        <f>-i_OpEx!BU24</f>
        <v/>
      </c>
      <c r="BV18" s="37">
        <f>-i_OpEx!BV24</f>
        <v/>
      </c>
      <c r="BW18" s="37">
        <f>-i_OpEx!BW24</f>
        <v/>
      </c>
      <c r="BX18" s="37">
        <f>-i_OpEx!BX24</f>
        <v/>
      </c>
      <c r="BY18" s="37">
        <f>-i_OpEx!BY24</f>
        <v/>
      </c>
      <c r="BZ18" s="37">
        <f>-i_OpEx!BZ24</f>
        <v/>
      </c>
      <c r="CA18" s="37">
        <f>-i_OpEx!CA24</f>
        <v/>
      </c>
      <c r="CB18" s="37">
        <f>-i_OpEx!CB24</f>
        <v/>
      </c>
      <c r="CC18" s="37">
        <f>-i_OpEx!CC24</f>
        <v/>
      </c>
      <c r="CD18" s="37">
        <f>-i_OpEx!CD24</f>
        <v/>
      </c>
      <c r="CE18" s="37">
        <f>-i_OpEx!CE24</f>
        <v/>
      </c>
      <c r="CF18" s="37">
        <f>-i_OpEx!CF24</f>
        <v/>
      </c>
      <c r="CG18" s="37">
        <f>-i_OpEx!CG24</f>
        <v/>
      </c>
      <c r="CH18" s="37">
        <f>-i_OpEx!CH24</f>
        <v/>
      </c>
      <c r="CI18" s="37">
        <f>-i_OpEx!CI24</f>
        <v/>
      </c>
      <c r="CJ18" s="37">
        <f>-i_OpEx!CJ24</f>
        <v/>
      </c>
      <c r="CK18" s="37">
        <f>-i_OpEx!CK24</f>
        <v/>
      </c>
      <c r="CL18" s="37">
        <f>-i_OpEx!CL24</f>
        <v/>
      </c>
      <c r="CM18" s="37">
        <f>-i_OpEx!CM24</f>
        <v/>
      </c>
      <c r="CN18" s="37">
        <f>-i_OpEx!CN24</f>
        <v/>
      </c>
      <c r="CO18" s="37">
        <f>-i_OpEx!CO24</f>
        <v/>
      </c>
      <c r="CP18" s="37">
        <f>-i_OpEx!CP24</f>
        <v/>
      </c>
      <c r="CQ18" s="37">
        <f>-i_OpEx!CQ24</f>
        <v/>
      </c>
      <c r="CR18" s="37">
        <f>-i_OpEx!CR24</f>
        <v/>
      </c>
      <c r="CS18" s="37">
        <f>-i_OpEx!CS24</f>
        <v/>
      </c>
      <c r="CT18" s="37">
        <f>-i_OpEx!CT24</f>
        <v/>
      </c>
      <c r="CU18" s="37">
        <f>-i_OpEx!CU24</f>
        <v/>
      </c>
      <c r="CV18" s="37">
        <f>-i_OpEx!CV24</f>
        <v/>
      </c>
      <c r="CW18" s="37">
        <f>-i_OpEx!CW24</f>
        <v/>
      </c>
      <c r="CX18" s="37">
        <f>-i_OpEx!CX24</f>
        <v/>
      </c>
      <c r="CY18" s="37">
        <f>-i_OpEx!CY24</f>
        <v/>
      </c>
      <c r="CZ18" s="37">
        <f>-i_OpEx!CZ24</f>
        <v/>
      </c>
      <c r="DA18" s="37">
        <f>-i_OpEx!DA24</f>
        <v/>
      </c>
      <c r="DB18" s="37">
        <f>-i_OpEx!DB24</f>
        <v/>
      </c>
      <c r="DC18" s="37">
        <f>-i_OpEx!DC24</f>
        <v/>
      </c>
      <c r="DD18" s="37">
        <f>-i_OpEx!DD24</f>
        <v/>
      </c>
      <c r="DE18" s="37">
        <f>-i_OpEx!DE24</f>
        <v/>
      </c>
      <c r="DF18" s="37">
        <f>-i_OpEx!DF24</f>
        <v/>
      </c>
      <c r="DG18" s="37">
        <f>-i_OpEx!DG24</f>
        <v/>
      </c>
      <c r="DH18" s="37">
        <f>-i_OpEx!DH24</f>
        <v/>
      </c>
      <c r="DI18" s="37">
        <f>-i_OpEx!DI24</f>
        <v/>
      </c>
      <c r="DJ18" s="37">
        <f>-i_OpEx!DJ24</f>
        <v/>
      </c>
      <c r="DK18" s="37">
        <f>-i_OpEx!DK24</f>
        <v/>
      </c>
      <c r="DL18" s="37">
        <f>-i_OpEx!DL24</f>
        <v/>
      </c>
      <c r="DM18" s="37">
        <f>-i_OpEx!DM24</f>
        <v/>
      </c>
      <c r="DN18" s="37">
        <f>-i_OpEx!DN24</f>
        <v/>
      </c>
      <c r="DO18" s="37">
        <f>-i_OpEx!DO24</f>
        <v/>
      </c>
      <c r="DP18" s="37">
        <f>-i_OpEx!DP24</f>
        <v/>
      </c>
      <c r="DQ18" s="37">
        <f>-i_OpEx!DQ24</f>
        <v/>
      </c>
      <c r="DR18" s="37">
        <f>-i_OpEx!DR24</f>
        <v/>
      </c>
      <c r="DS18" s="37">
        <f>-i_OpEx!DS24</f>
        <v/>
      </c>
      <c r="DT18" s="37">
        <f>-i_OpEx!DT24</f>
        <v/>
      </c>
      <c r="DU18" s="37">
        <f>-i_OpEx!DU24</f>
        <v/>
      </c>
      <c r="DV18" s="37">
        <f>-i_OpEx!DV24</f>
        <v/>
      </c>
      <c r="DW18" s="37">
        <f>-i_OpEx!DW24</f>
        <v/>
      </c>
      <c r="DX18" s="37">
        <f>-i_OpEx!DX24</f>
        <v/>
      </c>
      <c r="DY18" s="37">
        <f>-i_OpEx!DY24</f>
        <v/>
      </c>
      <c r="DZ18" s="37">
        <f>-i_OpEx!DZ24</f>
        <v/>
      </c>
      <c r="EA18" s="37">
        <f>-i_OpEx!EA24</f>
        <v/>
      </c>
      <c r="EB18" s="37">
        <f>-i_OpEx!EB24</f>
        <v/>
      </c>
      <c r="EC18" s="37">
        <f>-i_OpEx!EC24</f>
        <v/>
      </c>
      <c r="ED18" s="37">
        <f>-i_OpEx!ED24</f>
        <v/>
      </c>
      <c r="EE18" s="37">
        <f>-i_OpEx!EE24</f>
        <v/>
      </c>
      <c r="EF18" s="37">
        <f>-i_OpEx!EF24</f>
        <v/>
      </c>
      <c r="EG18" s="37">
        <f>-i_OpEx!EG24</f>
        <v/>
      </c>
      <c r="EH18" s="37">
        <f>-i_OpEx!EH24</f>
        <v/>
      </c>
      <c r="EI18" s="37">
        <f>-i_OpEx!EI24</f>
        <v/>
      </c>
      <c r="EJ18" s="37">
        <f>-i_OpEx!EJ24</f>
        <v/>
      </c>
      <c r="EK18" s="37">
        <f>-i_OpEx!EK24</f>
        <v/>
      </c>
      <c r="EL18" s="37">
        <f>-i_OpEx!EL24</f>
        <v/>
      </c>
      <c r="EM18" s="37">
        <f>-i_OpEx!EM24</f>
        <v/>
      </c>
      <c r="EN18" s="37">
        <f>-i_OpEx!EN24</f>
        <v/>
      </c>
      <c r="EO18" s="37">
        <f>-i_OpEx!EO24</f>
        <v/>
      </c>
      <c r="EP18" s="37">
        <f>-i_OpEx!EP24</f>
        <v/>
      </c>
      <c r="EQ18" s="37">
        <f>-i_OpEx!EQ24</f>
        <v/>
      </c>
      <c r="ER18" s="37">
        <f>-i_OpEx!ER24</f>
        <v/>
      </c>
      <c r="ES18" s="37">
        <f>-i_OpEx!ES24</f>
        <v/>
      </c>
      <c r="ET18" s="37">
        <f>-i_OpEx!ET24</f>
        <v/>
      </c>
      <c r="EU18" s="37">
        <f>-i_OpEx!EU24</f>
        <v/>
      </c>
      <c r="EV18" s="37">
        <f>-i_OpEx!EV24</f>
        <v/>
      </c>
      <c r="EW18" s="37">
        <f>-i_OpEx!EW24</f>
        <v/>
      </c>
      <c r="EX18" s="37">
        <f>-i_OpEx!EX24</f>
        <v/>
      </c>
      <c r="EY18" s="37">
        <f>-i_OpEx!EY24</f>
        <v/>
      </c>
      <c r="EZ18" s="37">
        <f>-i_OpEx!EZ24</f>
        <v/>
      </c>
      <c r="FA18" s="37">
        <f>-i_OpEx!FA24</f>
        <v/>
      </c>
      <c r="FB18" s="37">
        <f>-i_OpEx!FB24</f>
        <v/>
      </c>
      <c r="FC18" s="37">
        <f>-i_OpEx!FC24</f>
        <v/>
      </c>
      <c r="FD18" s="37">
        <f>-i_OpEx!FD24</f>
        <v/>
      </c>
      <c r="FE18" s="37">
        <f>-i_OpEx!FE24</f>
        <v/>
      </c>
      <c r="FF18" s="37">
        <f>-i_OpEx!FF24</f>
        <v/>
      </c>
      <c r="FG18" s="37">
        <f>-i_OpEx!FG24</f>
        <v/>
      </c>
      <c r="FH18" s="37">
        <f>-i_OpEx!FH24</f>
        <v/>
      </c>
      <c r="FI18" s="37">
        <f>-i_OpEx!FI24</f>
        <v/>
      </c>
      <c r="FJ18" s="37">
        <f>-i_OpEx!FJ24</f>
        <v/>
      </c>
      <c r="FK18" s="37">
        <f>-i_OpEx!FK24</f>
        <v/>
      </c>
      <c r="FL18" s="37">
        <f>-i_OpEx!FL24</f>
        <v/>
      </c>
      <c r="FM18" s="37">
        <f>-i_OpEx!FM24</f>
        <v/>
      </c>
      <c r="FN18" s="37">
        <f>-i_OpEx!FN24</f>
        <v/>
      </c>
      <c r="FO18" s="37">
        <f>-i_OpEx!FO24</f>
        <v/>
      </c>
      <c r="FP18" s="37">
        <f>-i_OpEx!FP24</f>
        <v/>
      </c>
      <c r="FQ18" s="37">
        <f>-i_OpEx!FQ24</f>
        <v/>
      </c>
      <c r="FR18" s="37">
        <f>-i_OpEx!FR24</f>
        <v/>
      </c>
      <c r="FS18" s="37">
        <f>-i_OpEx!FS24</f>
        <v/>
      </c>
      <c r="FT18" s="37">
        <f>-i_OpEx!FT24</f>
        <v/>
      </c>
      <c r="FU18" s="37">
        <f>-i_OpEx!FU24</f>
        <v/>
      </c>
      <c r="FV18" s="37">
        <f>-i_OpEx!FV24</f>
        <v/>
      </c>
      <c r="FW18" s="37">
        <f>-i_OpEx!FW24</f>
        <v/>
      </c>
      <c r="FX18" s="37">
        <f>-i_OpEx!FX24</f>
        <v/>
      </c>
      <c r="FY18" s="37">
        <f>-i_OpEx!FY24</f>
        <v/>
      </c>
      <c r="FZ18" s="37">
        <f>-i_OpEx!FZ24</f>
        <v/>
      </c>
      <c r="GA18" s="37">
        <f>-i_OpEx!GA24</f>
        <v/>
      </c>
    </row>
    <row r="19">
      <c r="A19" s="25" t="inlineStr">
        <is>
          <t>General &amp; Administrative</t>
        </is>
      </c>
      <c r="C19" s="35">
        <f>SUM(D19:GA19)</f>
        <v/>
      </c>
      <c r="D19" s="37">
        <f>-i_OpEx!D34</f>
        <v/>
      </c>
      <c r="E19" s="37">
        <f>-i_OpEx!E34</f>
        <v/>
      </c>
      <c r="F19" s="37">
        <f>-i_OpEx!F34</f>
        <v/>
      </c>
      <c r="G19" s="37">
        <f>-i_OpEx!G34</f>
        <v/>
      </c>
      <c r="H19" s="37">
        <f>-i_OpEx!H34</f>
        <v/>
      </c>
      <c r="I19" s="37">
        <f>-i_OpEx!I34</f>
        <v/>
      </c>
      <c r="J19" s="37">
        <f>-i_OpEx!J34</f>
        <v/>
      </c>
      <c r="K19" s="37">
        <f>-i_OpEx!K34</f>
        <v/>
      </c>
      <c r="L19" s="37">
        <f>-i_OpEx!L34</f>
        <v/>
      </c>
      <c r="M19" s="37">
        <f>-i_OpEx!M34</f>
        <v/>
      </c>
      <c r="N19" s="37">
        <f>-i_OpEx!N34</f>
        <v/>
      </c>
      <c r="O19" s="37">
        <f>-i_OpEx!O34</f>
        <v/>
      </c>
      <c r="P19" s="37">
        <f>-i_OpEx!P34</f>
        <v/>
      </c>
      <c r="Q19" s="37">
        <f>-i_OpEx!Q34</f>
        <v/>
      </c>
      <c r="R19" s="37">
        <f>-i_OpEx!R34</f>
        <v/>
      </c>
      <c r="S19" s="37">
        <f>-i_OpEx!S34</f>
        <v/>
      </c>
      <c r="T19" s="37">
        <f>-i_OpEx!T34</f>
        <v/>
      </c>
      <c r="U19" s="37">
        <f>-i_OpEx!U34</f>
        <v/>
      </c>
      <c r="V19" s="37">
        <f>-i_OpEx!V34</f>
        <v/>
      </c>
      <c r="W19" s="37">
        <f>-i_OpEx!W34</f>
        <v/>
      </c>
      <c r="X19" s="37">
        <f>-i_OpEx!X34</f>
        <v/>
      </c>
      <c r="Y19" s="37">
        <f>-i_OpEx!Y34</f>
        <v/>
      </c>
      <c r="Z19" s="37">
        <f>-i_OpEx!Z34</f>
        <v/>
      </c>
      <c r="AA19" s="37">
        <f>-i_OpEx!AA34</f>
        <v/>
      </c>
      <c r="AB19" s="37">
        <f>-i_OpEx!AB34</f>
        <v/>
      </c>
      <c r="AC19" s="37">
        <f>-i_OpEx!AC34</f>
        <v/>
      </c>
      <c r="AD19" s="37">
        <f>-i_OpEx!AD34</f>
        <v/>
      </c>
      <c r="AE19" s="37">
        <f>-i_OpEx!AE34</f>
        <v/>
      </c>
      <c r="AF19" s="37">
        <f>-i_OpEx!AF34</f>
        <v/>
      </c>
      <c r="AG19" s="37">
        <f>-i_OpEx!AG34</f>
        <v/>
      </c>
      <c r="AH19" s="37">
        <f>-i_OpEx!AH34</f>
        <v/>
      </c>
      <c r="AI19" s="37">
        <f>-i_OpEx!AI34</f>
        <v/>
      </c>
      <c r="AJ19" s="37">
        <f>-i_OpEx!AJ34</f>
        <v/>
      </c>
      <c r="AK19" s="37">
        <f>-i_OpEx!AK34</f>
        <v/>
      </c>
      <c r="AL19" s="37">
        <f>-i_OpEx!AL34</f>
        <v/>
      </c>
      <c r="AM19" s="37">
        <f>-i_OpEx!AM34</f>
        <v/>
      </c>
      <c r="AN19" s="37">
        <f>-i_OpEx!AN34</f>
        <v/>
      </c>
      <c r="AO19" s="37">
        <f>-i_OpEx!AO34</f>
        <v/>
      </c>
      <c r="AP19" s="37">
        <f>-i_OpEx!AP34</f>
        <v/>
      </c>
      <c r="AQ19" s="37">
        <f>-i_OpEx!AQ34</f>
        <v/>
      </c>
      <c r="AR19" s="37">
        <f>-i_OpEx!AR34</f>
        <v/>
      </c>
      <c r="AS19" s="37">
        <f>-i_OpEx!AS34</f>
        <v/>
      </c>
      <c r="AT19" s="37">
        <f>-i_OpEx!AT34</f>
        <v/>
      </c>
      <c r="AU19" s="37">
        <f>-i_OpEx!AU34</f>
        <v/>
      </c>
      <c r="AV19" s="37">
        <f>-i_OpEx!AV34</f>
        <v/>
      </c>
      <c r="AW19" s="37">
        <f>-i_OpEx!AW34</f>
        <v/>
      </c>
      <c r="AX19" s="37">
        <f>-i_OpEx!AX34</f>
        <v/>
      </c>
      <c r="AY19" s="37">
        <f>-i_OpEx!AY34</f>
        <v/>
      </c>
      <c r="AZ19" s="37">
        <f>-i_OpEx!AZ34</f>
        <v/>
      </c>
      <c r="BA19" s="37">
        <f>-i_OpEx!BA34</f>
        <v/>
      </c>
      <c r="BB19" s="37">
        <f>-i_OpEx!BB34</f>
        <v/>
      </c>
      <c r="BC19" s="37">
        <f>-i_OpEx!BC34</f>
        <v/>
      </c>
      <c r="BD19" s="37">
        <f>-i_OpEx!BD34</f>
        <v/>
      </c>
      <c r="BE19" s="37">
        <f>-i_OpEx!BE34</f>
        <v/>
      </c>
      <c r="BF19" s="37">
        <f>-i_OpEx!BF34</f>
        <v/>
      </c>
      <c r="BG19" s="37">
        <f>-i_OpEx!BG34</f>
        <v/>
      </c>
      <c r="BH19" s="37">
        <f>-i_OpEx!BH34</f>
        <v/>
      </c>
      <c r="BI19" s="37">
        <f>-i_OpEx!BI34</f>
        <v/>
      </c>
      <c r="BJ19" s="37">
        <f>-i_OpEx!BJ34</f>
        <v/>
      </c>
      <c r="BK19" s="37">
        <f>-i_OpEx!BK34</f>
        <v/>
      </c>
      <c r="BL19" s="37">
        <f>-i_OpEx!BL34</f>
        <v/>
      </c>
      <c r="BM19" s="37">
        <f>-i_OpEx!BM34</f>
        <v/>
      </c>
      <c r="BN19" s="37">
        <f>-i_OpEx!BN34</f>
        <v/>
      </c>
      <c r="BO19" s="37">
        <f>-i_OpEx!BO34</f>
        <v/>
      </c>
      <c r="BP19" s="37">
        <f>-i_OpEx!BP34</f>
        <v/>
      </c>
      <c r="BQ19" s="37">
        <f>-i_OpEx!BQ34</f>
        <v/>
      </c>
      <c r="BR19" s="37">
        <f>-i_OpEx!BR34</f>
        <v/>
      </c>
      <c r="BS19" s="37">
        <f>-i_OpEx!BS34</f>
        <v/>
      </c>
      <c r="BT19" s="37">
        <f>-i_OpEx!BT34</f>
        <v/>
      </c>
      <c r="BU19" s="37">
        <f>-i_OpEx!BU34</f>
        <v/>
      </c>
      <c r="BV19" s="37">
        <f>-i_OpEx!BV34</f>
        <v/>
      </c>
      <c r="BW19" s="37">
        <f>-i_OpEx!BW34</f>
        <v/>
      </c>
      <c r="BX19" s="37">
        <f>-i_OpEx!BX34</f>
        <v/>
      </c>
      <c r="BY19" s="37">
        <f>-i_OpEx!BY34</f>
        <v/>
      </c>
      <c r="BZ19" s="37">
        <f>-i_OpEx!BZ34</f>
        <v/>
      </c>
      <c r="CA19" s="37">
        <f>-i_OpEx!CA34</f>
        <v/>
      </c>
      <c r="CB19" s="37">
        <f>-i_OpEx!CB34</f>
        <v/>
      </c>
      <c r="CC19" s="37">
        <f>-i_OpEx!CC34</f>
        <v/>
      </c>
      <c r="CD19" s="37">
        <f>-i_OpEx!CD34</f>
        <v/>
      </c>
      <c r="CE19" s="37">
        <f>-i_OpEx!CE34</f>
        <v/>
      </c>
      <c r="CF19" s="37">
        <f>-i_OpEx!CF34</f>
        <v/>
      </c>
      <c r="CG19" s="37">
        <f>-i_OpEx!CG34</f>
        <v/>
      </c>
      <c r="CH19" s="37">
        <f>-i_OpEx!CH34</f>
        <v/>
      </c>
      <c r="CI19" s="37">
        <f>-i_OpEx!CI34</f>
        <v/>
      </c>
      <c r="CJ19" s="37">
        <f>-i_OpEx!CJ34</f>
        <v/>
      </c>
      <c r="CK19" s="37">
        <f>-i_OpEx!CK34</f>
        <v/>
      </c>
      <c r="CL19" s="37">
        <f>-i_OpEx!CL34</f>
        <v/>
      </c>
      <c r="CM19" s="37">
        <f>-i_OpEx!CM34</f>
        <v/>
      </c>
      <c r="CN19" s="37">
        <f>-i_OpEx!CN34</f>
        <v/>
      </c>
      <c r="CO19" s="37">
        <f>-i_OpEx!CO34</f>
        <v/>
      </c>
      <c r="CP19" s="37">
        <f>-i_OpEx!CP34</f>
        <v/>
      </c>
      <c r="CQ19" s="37">
        <f>-i_OpEx!CQ34</f>
        <v/>
      </c>
      <c r="CR19" s="37">
        <f>-i_OpEx!CR34</f>
        <v/>
      </c>
      <c r="CS19" s="37">
        <f>-i_OpEx!CS34</f>
        <v/>
      </c>
      <c r="CT19" s="37">
        <f>-i_OpEx!CT34</f>
        <v/>
      </c>
      <c r="CU19" s="37">
        <f>-i_OpEx!CU34</f>
        <v/>
      </c>
      <c r="CV19" s="37">
        <f>-i_OpEx!CV34</f>
        <v/>
      </c>
      <c r="CW19" s="37">
        <f>-i_OpEx!CW34</f>
        <v/>
      </c>
      <c r="CX19" s="37">
        <f>-i_OpEx!CX34</f>
        <v/>
      </c>
      <c r="CY19" s="37">
        <f>-i_OpEx!CY34</f>
        <v/>
      </c>
      <c r="CZ19" s="37">
        <f>-i_OpEx!CZ34</f>
        <v/>
      </c>
      <c r="DA19" s="37">
        <f>-i_OpEx!DA34</f>
        <v/>
      </c>
      <c r="DB19" s="37">
        <f>-i_OpEx!DB34</f>
        <v/>
      </c>
      <c r="DC19" s="37">
        <f>-i_OpEx!DC34</f>
        <v/>
      </c>
      <c r="DD19" s="37">
        <f>-i_OpEx!DD34</f>
        <v/>
      </c>
      <c r="DE19" s="37">
        <f>-i_OpEx!DE34</f>
        <v/>
      </c>
      <c r="DF19" s="37">
        <f>-i_OpEx!DF34</f>
        <v/>
      </c>
      <c r="DG19" s="37">
        <f>-i_OpEx!DG34</f>
        <v/>
      </c>
      <c r="DH19" s="37">
        <f>-i_OpEx!DH34</f>
        <v/>
      </c>
      <c r="DI19" s="37">
        <f>-i_OpEx!DI34</f>
        <v/>
      </c>
      <c r="DJ19" s="37">
        <f>-i_OpEx!DJ34</f>
        <v/>
      </c>
      <c r="DK19" s="37">
        <f>-i_OpEx!DK34</f>
        <v/>
      </c>
      <c r="DL19" s="37">
        <f>-i_OpEx!DL34</f>
        <v/>
      </c>
      <c r="DM19" s="37">
        <f>-i_OpEx!DM34</f>
        <v/>
      </c>
      <c r="DN19" s="37">
        <f>-i_OpEx!DN34</f>
        <v/>
      </c>
      <c r="DO19" s="37">
        <f>-i_OpEx!DO34</f>
        <v/>
      </c>
      <c r="DP19" s="37">
        <f>-i_OpEx!DP34</f>
        <v/>
      </c>
      <c r="DQ19" s="37">
        <f>-i_OpEx!DQ34</f>
        <v/>
      </c>
      <c r="DR19" s="37">
        <f>-i_OpEx!DR34</f>
        <v/>
      </c>
      <c r="DS19" s="37">
        <f>-i_OpEx!DS34</f>
        <v/>
      </c>
      <c r="DT19" s="37">
        <f>-i_OpEx!DT34</f>
        <v/>
      </c>
      <c r="DU19" s="37">
        <f>-i_OpEx!DU34</f>
        <v/>
      </c>
      <c r="DV19" s="37">
        <f>-i_OpEx!DV34</f>
        <v/>
      </c>
      <c r="DW19" s="37">
        <f>-i_OpEx!DW34</f>
        <v/>
      </c>
      <c r="DX19" s="37">
        <f>-i_OpEx!DX34</f>
        <v/>
      </c>
      <c r="DY19" s="37">
        <f>-i_OpEx!DY34</f>
        <v/>
      </c>
      <c r="DZ19" s="37">
        <f>-i_OpEx!DZ34</f>
        <v/>
      </c>
      <c r="EA19" s="37">
        <f>-i_OpEx!EA34</f>
        <v/>
      </c>
      <c r="EB19" s="37">
        <f>-i_OpEx!EB34</f>
        <v/>
      </c>
      <c r="EC19" s="37">
        <f>-i_OpEx!EC34</f>
        <v/>
      </c>
      <c r="ED19" s="37">
        <f>-i_OpEx!ED34</f>
        <v/>
      </c>
      <c r="EE19" s="37">
        <f>-i_OpEx!EE34</f>
        <v/>
      </c>
      <c r="EF19" s="37">
        <f>-i_OpEx!EF34</f>
        <v/>
      </c>
      <c r="EG19" s="37">
        <f>-i_OpEx!EG34</f>
        <v/>
      </c>
      <c r="EH19" s="37">
        <f>-i_OpEx!EH34</f>
        <v/>
      </c>
      <c r="EI19" s="37">
        <f>-i_OpEx!EI34</f>
        <v/>
      </c>
      <c r="EJ19" s="37">
        <f>-i_OpEx!EJ34</f>
        <v/>
      </c>
      <c r="EK19" s="37">
        <f>-i_OpEx!EK34</f>
        <v/>
      </c>
      <c r="EL19" s="37">
        <f>-i_OpEx!EL34</f>
        <v/>
      </c>
      <c r="EM19" s="37">
        <f>-i_OpEx!EM34</f>
        <v/>
      </c>
      <c r="EN19" s="37">
        <f>-i_OpEx!EN34</f>
        <v/>
      </c>
      <c r="EO19" s="37">
        <f>-i_OpEx!EO34</f>
        <v/>
      </c>
      <c r="EP19" s="37">
        <f>-i_OpEx!EP34</f>
        <v/>
      </c>
      <c r="EQ19" s="37">
        <f>-i_OpEx!EQ34</f>
        <v/>
      </c>
      <c r="ER19" s="37">
        <f>-i_OpEx!ER34</f>
        <v/>
      </c>
      <c r="ES19" s="37">
        <f>-i_OpEx!ES34</f>
        <v/>
      </c>
      <c r="ET19" s="37">
        <f>-i_OpEx!ET34</f>
        <v/>
      </c>
      <c r="EU19" s="37">
        <f>-i_OpEx!EU34</f>
        <v/>
      </c>
      <c r="EV19" s="37">
        <f>-i_OpEx!EV34</f>
        <v/>
      </c>
      <c r="EW19" s="37">
        <f>-i_OpEx!EW34</f>
        <v/>
      </c>
      <c r="EX19" s="37">
        <f>-i_OpEx!EX34</f>
        <v/>
      </c>
      <c r="EY19" s="37">
        <f>-i_OpEx!EY34</f>
        <v/>
      </c>
      <c r="EZ19" s="37">
        <f>-i_OpEx!EZ34</f>
        <v/>
      </c>
      <c r="FA19" s="37">
        <f>-i_OpEx!FA34</f>
        <v/>
      </c>
      <c r="FB19" s="37">
        <f>-i_OpEx!FB34</f>
        <v/>
      </c>
      <c r="FC19" s="37">
        <f>-i_OpEx!FC34</f>
        <v/>
      </c>
      <c r="FD19" s="37">
        <f>-i_OpEx!FD34</f>
        <v/>
      </c>
      <c r="FE19" s="37">
        <f>-i_OpEx!FE34</f>
        <v/>
      </c>
      <c r="FF19" s="37">
        <f>-i_OpEx!FF34</f>
        <v/>
      </c>
      <c r="FG19" s="37">
        <f>-i_OpEx!FG34</f>
        <v/>
      </c>
      <c r="FH19" s="37">
        <f>-i_OpEx!FH34</f>
        <v/>
      </c>
      <c r="FI19" s="37">
        <f>-i_OpEx!FI34</f>
        <v/>
      </c>
      <c r="FJ19" s="37">
        <f>-i_OpEx!FJ34</f>
        <v/>
      </c>
      <c r="FK19" s="37">
        <f>-i_OpEx!FK34</f>
        <v/>
      </c>
      <c r="FL19" s="37">
        <f>-i_OpEx!FL34</f>
        <v/>
      </c>
      <c r="FM19" s="37">
        <f>-i_OpEx!FM34</f>
        <v/>
      </c>
      <c r="FN19" s="37">
        <f>-i_OpEx!FN34</f>
        <v/>
      </c>
      <c r="FO19" s="37">
        <f>-i_OpEx!FO34</f>
        <v/>
      </c>
      <c r="FP19" s="37">
        <f>-i_OpEx!FP34</f>
        <v/>
      </c>
      <c r="FQ19" s="37">
        <f>-i_OpEx!FQ34</f>
        <v/>
      </c>
      <c r="FR19" s="37">
        <f>-i_OpEx!FR34</f>
        <v/>
      </c>
      <c r="FS19" s="37">
        <f>-i_OpEx!FS34</f>
        <v/>
      </c>
      <c r="FT19" s="37">
        <f>-i_OpEx!FT34</f>
        <v/>
      </c>
      <c r="FU19" s="37">
        <f>-i_OpEx!FU34</f>
        <v/>
      </c>
      <c r="FV19" s="37">
        <f>-i_OpEx!FV34</f>
        <v/>
      </c>
      <c r="FW19" s="37">
        <f>-i_OpEx!FW34</f>
        <v/>
      </c>
      <c r="FX19" s="37">
        <f>-i_OpEx!FX34</f>
        <v/>
      </c>
      <c r="FY19" s="37">
        <f>-i_OpEx!FY34</f>
        <v/>
      </c>
      <c r="FZ19" s="37">
        <f>-i_OpEx!FZ34</f>
        <v/>
      </c>
      <c r="GA19" s="37">
        <f>-i_OpEx!GA34</f>
        <v/>
      </c>
    </row>
    <row r="20">
      <c r="A20" s="25" t="inlineStr">
        <is>
          <t>Transport &amp; Selling Costs</t>
        </is>
      </c>
      <c r="C20" s="35">
        <f>SUM(D20:GA20)</f>
        <v/>
      </c>
      <c r="D20" s="37">
        <f>-i_OpEx!D40</f>
        <v/>
      </c>
      <c r="E20" s="37">
        <f>-i_OpEx!E40</f>
        <v/>
      </c>
      <c r="F20" s="37">
        <f>-i_OpEx!F40</f>
        <v/>
      </c>
      <c r="G20" s="37">
        <f>-i_OpEx!G40</f>
        <v/>
      </c>
      <c r="H20" s="37">
        <f>-i_OpEx!H40</f>
        <v/>
      </c>
      <c r="I20" s="37">
        <f>-i_OpEx!I40</f>
        <v/>
      </c>
      <c r="J20" s="37">
        <f>-i_OpEx!J40</f>
        <v/>
      </c>
      <c r="K20" s="37">
        <f>-i_OpEx!K40</f>
        <v/>
      </c>
      <c r="L20" s="37">
        <f>-i_OpEx!L40</f>
        <v/>
      </c>
      <c r="M20" s="37">
        <f>-i_OpEx!M40</f>
        <v/>
      </c>
      <c r="N20" s="37">
        <f>-i_OpEx!N40</f>
        <v/>
      </c>
      <c r="O20" s="37">
        <f>-i_OpEx!O40</f>
        <v/>
      </c>
      <c r="P20" s="37">
        <f>-i_OpEx!P40</f>
        <v/>
      </c>
      <c r="Q20" s="37">
        <f>-i_OpEx!Q40</f>
        <v/>
      </c>
      <c r="R20" s="37">
        <f>-i_OpEx!R40</f>
        <v/>
      </c>
      <c r="S20" s="37">
        <f>-i_OpEx!S40</f>
        <v/>
      </c>
      <c r="T20" s="37">
        <f>-i_OpEx!T40</f>
        <v/>
      </c>
      <c r="U20" s="37">
        <f>-i_OpEx!U40</f>
        <v/>
      </c>
      <c r="V20" s="37">
        <f>-i_OpEx!V40</f>
        <v/>
      </c>
      <c r="W20" s="37">
        <f>-i_OpEx!W40</f>
        <v/>
      </c>
      <c r="X20" s="37">
        <f>-i_OpEx!X40</f>
        <v/>
      </c>
      <c r="Y20" s="37">
        <f>-i_OpEx!Y40</f>
        <v/>
      </c>
      <c r="Z20" s="37">
        <f>-i_OpEx!Z40</f>
        <v/>
      </c>
      <c r="AA20" s="37">
        <f>-i_OpEx!AA40</f>
        <v/>
      </c>
      <c r="AB20" s="37">
        <f>-i_OpEx!AB40</f>
        <v/>
      </c>
      <c r="AC20" s="37">
        <f>-i_OpEx!AC40</f>
        <v/>
      </c>
      <c r="AD20" s="37">
        <f>-i_OpEx!AD40</f>
        <v/>
      </c>
      <c r="AE20" s="37">
        <f>-i_OpEx!AE40</f>
        <v/>
      </c>
      <c r="AF20" s="37">
        <f>-i_OpEx!AF40</f>
        <v/>
      </c>
      <c r="AG20" s="37">
        <f>-i_OpEx!AG40</f>
        <v/>
      </c>
      <c r="AH20" s="37">
        <f>-i_OpEx!AH40</f>
        <v/>
      </c>
      <c r="AI20" s="37">
        <f>-i_OpEx!AI40</f>
        <v/>
      </c>
      <c r="AJ20" s="37">
        <f>-i_OpEx!AJ40</f>
        <v/>
      </c>
      <c r="AK20" s="37">
        <f>-i_OpEx!AK40</f>
        <v/>
      </c>
      <c r="AL20" s="37">
        <f>-i_OpEx!AL40</f>
        <v/>
      </c>
      <c r="AM20" s="37">
        <f>-i_OpEx!AM40</f>
        <v/>
      </c>
      <c r="AN20" s="37">
        <f>-i_OpEx!AN40</f>
        <v/>
      </c>
      <c r="AO20" s="37">
        <f>-i_OpEx!AO40</f>
        <v/>
      </c>
      <c r="AP20" s="37">
        <f>-i_OpEx!AP40</f>
        <v/>
      </c>
      <c r="AQ20" s="37">
        <f>-i_OpEx!AQ40</f>
        <v/>
      </c>
      <c r="AR20" s="37">
        <f>-i_OpEx!AR40</f>
        <v/>
      </c>
      <c r="AS20" s="37">
        <f>-i_OpEx!AS40</f>
        <v/>
      </c>
      <c r="AT20" s="37">
        <f>-i_OpEx!AT40</f>
        <v/>
      </c>
      <c r="AU20" s="37">
        <f>-i_OpEx!AU40</f>
        <v/>
      </c>
      <c r="AV20" s="37">
        <f>-i_OpEx!AV40</f>
        <v/>
      </c>
      <c r="AW20" s="37">
        <f>-i_OpEx!AW40</f>
        <v/>
      </c>
      <c r="AX20" s="37">
        <f>-i_OpEx!AX40</f>
        <v/>
      </c>
      <c r="AY20" s="37">
        <f>-i_OpEx!AY40</f>
        <v/>
      </c>
      <c r="AZ20" s="37">
        <f>-i_OpEx!AZ40</f>
        <v/>
      </c>
      <c r="BA20" s="37">
        <f>-i_OpEx!BA40</f>
        <v/>
      </c>
      <c r="BB20" s="37">
        <f>-i_OpEx!BB40</f>
        <v/>
      </c>
      <c r="BC20" s="37">
        <f>-i_OpEx!BC40</f>
        <v/>
      </c>
      <c r="BD20" s="37">
        <f>-i_OpEx!BD40</f>
        <v/>
      </c>
      <c r="BE20" s="37">
        <f>-i_OpEx!BE40</f>
        <v/>
      </c>
      <c r="BF20" s="37">
        <f>-i_OpEx!BF40</f>
        <v/>
      </c>
      <c r="BG20" s="37">
        <f>-i_OpEx!BG40</f>
        <v/>
      </c>
      <c r="BH20" s="37">
        <f>-i_OpEx!BH40</f>
        <v/>
      </c>
      <c r="BI20" s="37">
        <f>-i_OpEx!BI40</f>
        <v/>
      </c>
      <c r="BJ20" s="37">
        <f>-i_OpEx!BJ40</f>
        <v/>
      </c>
      <c r="BK20" s="37">
        <f>-i_OpEx!BK40</f>
        <v/>
      </c>
      <c r="BL20" s="37">
        <f>-i_OpEx!BL40</f>
        <v/>
      </c>
      <c r="BM20" s="37">
        <f>-i_OpEx!BM40</f>
        <v/>
      </c>
      <c r="BN20" s="37">
        <f>-i_OpEx!BN40</f>
        <v/>
      </c>
      <c r="BO20" s="37">
        <f>-i_OpEx!BO40</f>
        <v/>
      </c>
      <c r="BP20" s="37">
        <f>-i_OpEx!BP40</f>
        <v/>
      </c>
      <c r="BQ20" s="37">
        <f>-i_OpEx!BQ40</f>
        <v/>
      </c>
      <c r="BR20" s="37">
        <f>-i_OpEx!BR40</f>
        <v/>
      </c>
      <c r="BS20" s="37">
        <f>-i_OpEx!BS40</f>
        <v/>
      </c>
      <c r="BT20" s="37">
        <f>-i_OpEx!BT40</f>
        <v/>
      </c>
      <c r="BU20" s="37">
        <f>-i_OpEx!BU40</f>
        <v/>
      </c>
      <c r="BV20" s="37">
        <f>-i_OpEx!BV40</f>
        <v/>
      </c>
      <c r="BW20" s="37">
        <f>-i_OpEx!BW40</f>
        <v/>
      </c>
      <c r="BX20" s="37">
        <f>-i_OpEx!BX40</f>
        <v/>
      </c>
      <c r="BY20" s="37">
        <f>-i_OpEx!BY40</f>
        <v/>
      </c>
      <c r="BZ20" s="37">
        <f>-i_OpEx!BZ40</f>
        <v/>
      </c>
      <c r="CA20" s="37">
        <f>-i_OpEx!CA40</f>
        <v/>
      </c>
      <c r="CB20" s="37">
        <f>-i_OpEx!CB40</f>
        <v/>
      </c>
      <c r="CC20" s="37">
        <f>-i_OpEx!CC40</f>
        <v/>
      </c>
      <c r="CD20" s="37">
        <f>-i_OpEx!CD40</f>
        <v/>
      </c>
      <c r="CE20" s="37">
        <f>-i_OpEx!CE40</f>
        <v/>
      </c>
      <c r="CF20" s="37">
        <f>-i_OpEx!CF40</f>
        <v/>
      </c>
      <c r="CG20" s="37">
        <f>-i_OpEx!CG40</f>
        <v/>
      </c>
      <c r="CH20" s="37">
        <f>-i_OpEx!CH40</f>
        <v/>
      </c>
      <c r="CI20" s="37">
        <f>-i_OpEx!CI40</f>
        <v/>
      </c>
      <c r="CJ20" s="37">
        <f>-i_OpEx!CJ40</f>
        <v/>
      </c>
      <c r="CK20" s="37">
        <f>-i_OpEx!CK40</f>
        <v/>
      </c>
      <c r="CL20" s="37">
        <f>-i_OpEx!CL40</f>
        <v/>
      </c>
      <c r="CM20" s="37">
        <f>-i_OpEx!CM40</f>
        <v/>
      </c>
      <c r="CN20" s="37">
        <f>-i_OpEx!CN40</f>
        <v/>
      </c>
      <c r="CO20" s="37">
        <f>-i_OpEx!CO40</f>
        <v/>
      </c>
      <c r="CP20" s="37">
        <f>-i_OpEx!CP40</f>
        <v/>
      </c>
      <c r="CQ20" s="37">
        <f>-i_OpEx!CQ40</f>
        <v/>
      </c>
      <c r="CR20" s="37">
        <f>-i_OpEx!CR40</f>
        <v/>
      </c>
      <c r="CS20" s="37">
        <f>-i_OpEx!CS40</f>
        <v/>
      </c>
      <c r="CT20" s="37">
        <f>-i_OpEx!CT40</f>
        <v/>
      </c>
      <c r="CU20" s="37">
        <f>-i_OpEx!CU40</f>
        <v/>
      </c>
      <c r="CV20" s="37">
        <f>-i_OpEx!CV40</f>
        <v/>
      </c>
      <c r="CW20" s="37">
        <f>-i_OpEx!CW40</f>
        <v/>
      </c>
      <c r="CX20" s="37">
        <f>-i_OpEx!CX40</f>
        <v/>
      </c>
      <c r="CY20" s="37">
        <f>-i_OpEx!CY40</f>
        <v/>
      </c>
      <c r="CZ20" s="37">
        <f>-i_OpEx!CZ40</f>
        <v/>
      </c>
      <c r="DA20" s="37">
        <f>-i_OpEx!DA40</f>
        <v/>
      </c>
      <c r="DB20" s="37">
        <f>-i_OpEx!DB40</f>
        <v/>
      </c>
      <c r="DC20" s="37">
        <f>-i_OpEx!DC40</f>
        <v/>
      </c>
      <c r="DD20" s="37">
        <f>-i_OpEx!DD40</f>
        <v/>
      </c>
      <c r="DE20" s="37">
        <f>-i_OpEx!DE40</f>
        <v/>
      </c>
      <c r="DF20" s="37">
        <f>-i_OpEx!DF40</f>
        <v/>
      </c>
      <c r="DG20" s="37">
        <f>-i_OpEx!DG40</f>
        <v/>
      </c>
      <c r="DH20" s="37">
        <f>-i_OpEx!DH40</f>
        <v/>
      </c>
      <c r="DI20" s="37">
        <f>-i_OpEx!DI40</f>
        <v/>
      </c>
      <c r="DJ20" s="37">
        <f>-i_OpEx!DJ40</f>
        <v/>
      </c>
      <c r="DK20" s="37">
        <f>-i_OpEx!DK40</f>
        <v/>
      </c>
      <c r="DL20" s="37">
        <f>-i_OpEx!DL40</f>
        <v/>
      </c>
      <c r="DM20" s="37">
        <f>-i_OpEx!DM40</f>
        <v/>
      </c>
      <c r="DN20" s="37">
        <f>-i_OpEx!DN40</f>
        <v/>
      </c>
      <c r="DO20" s="37">
        <f>-i_OpEx!DO40</f>
        <v/>
      </c>
      <c r="DP20" s="37">
        <f>-i_OpEx!DP40</f>
        <v/>
      </c>
      <c r="DQ20" s="37">
        <f>-i_OpEx!DQ40</f>
        <v/>
      </c>
      <c r="DR20" s="37">
        <f>-i_OpEx!DR40</f>
        <v/>
      </c>
      <c r="DS20" s="37">
        <f>-i_OpEx!DS40</f>
        <v/>
      </c>
      <c r="DT20" s="37">
        <f>-i_OpEx!DT40</f>
        <v/>
      </c>
      <c r="DU20" s="37">
        <f>-i_OpEx!DU40</f>
        <v/>
      </c>
      <c r="DV20" s="37">
        <f>-i_OpEx!DV40</f>
        <v/>
      </c>
      <c r="DW20" s="37">
        <f>-i_OpEx!DW40</f>
        <v/>
      </c>
      <c r="DX20" s="37">
        <f>-i_OpEx!DX40</f>
        <v/>
      </c>
      <c r="DY20" s="37">
        <f>-i_OpEx!DY40</f>
        <v/>
      </c>
      <c r="DZ20" s="37">
        <f>-i_OpEx!DZ40</f>
        <v/>
      </c>
      <c r="EA20" s="37">
        <f>-i_OpEx!EA40</f>
        <v/>
      </c>
      <c r="EB20" s="37">
        <f>-i_OpEx!EB40</f>
        <v/>
      </c>
      <c r="EC20" s="37">
        <f>-i_OpEx!EC40</f>
        <v/>
      </c>
      <c r="ED20" s="37">
        <f>-i_OpEx!ED40</f>
        <v/>
      </c>
      <c r="EE20" s="37">
        <f>-i_OpEx!EE40</f>
        <v/>
      </c>
      <c r="EF20" s="37">
        <f>-i_OpEx!EF40</f>
        <v/>
      </c>
      <c r="EG20" s="37">
        <f>-i_OpEx!EG40</f>
        <v/>
      </c>
      <c r="EH20" s="37">
        <f>-i_OpEx!EH40</f>
        <v/>
      </c>
      <c r="EI20" s="37">
        <f>-i_OpEx!EI40</f>
        <v/>
      </c>
      <c r="EJ20" s="37">
        <f>-i_OpEx!EJ40</f>
        <v/>
      </c>
      <c r="EK20" s="37">
        <f>-i_OpEx!EK40</f>
        <v/>
      </c>
      <c r="EL20" s="37">
        <f>-i_OpEx!EL40</f>
        <v/>
      </c>
      <c r="EM20" s="37">
        <f>-i_OpEx!EM40</f>
        <v/>
      </c>
      <c r="EN20" s="37">
        <f>-i_OpEx!EN40</f>
        <v/>
      </c>
      <c r="EO20" s="37">
        <f>-i_OpEx!EO40</f>
        <v/>
      </c>
      <c r="EP20" s="37">
        <f>-i_OpEx!EP40</f>
        <v/>
      </c>
      <c r="EQ20" s="37">
        <f>-i_OpEx!EQ40</f>
        <v/>
      </c>
      <c r="ER20" s="37">
        <f>-i_OpEx!ER40</f>
        <v/>
      </c>
      <c r="ES20" s="37">
        <f>-i_OpEx!ES40</f>
        <v/>
      </c>
      <c r="ET20" s="37">
        <f>-i_OpEx!ET40</f>
        <v/>
      </c>
      <c r="EU20" s="37">
        <f>-i_OpEx!EU40</f>
        <v/>
      </c>
      <c r="EV20" s="37">
        <f>-i_OpEx!EV40</f>
        <v/>
      </c>
      <c r="EW20" s="37">
        <f>-i_OpEx!EW40</f>
        <v/>
      </c>
      <c r="EX20" s="37">
        <f>-i_OpEx!EX40</f>
        <v/>
      </c>
      <c r="EY20" s="37">
        <f>-i_OpEx!EY40</f>
        <v/>
      </c>
      <c r="EZ20" s="37">
        <f>-i_OpEx!EZ40</f>
        <v/>
      </c>
      <c r="FA20" s="37">
        <f>-i_OpEx!FA40</f>
        <v/>
      </c>
      <c r="FB20" s="37">
        <f>-i_OpEx!FB40</f>
        <v/>
      </c>
      <c r="FC20" s="37">
        <f>-i_OpEx!FC40</f>
        <v/>
      </c>
      <c r="FD20" s="37">
        <f>-i_OpEx!FD40</f>
        <v/>
      </c>
      <c r="FE20" s="37">
        <f>-i_OpEx!FE40</f>
        <v/>
      </c>
      <c r="FF20" s="37">
        <f>-i_OpEx!FF40</f>
        <v/>
      </c>
      <c r="FG20" s="37">
        <f>-i_OpEx!FG40</f>
        <v/>
      </c>
      <c r="FH20" s="37">
        <f>-i_OpEx!FH40</f>
        <v/>
      </c>
      <c r="FI20" s="37">
        <f>-i_OpEx!FI40</f>
        <v/>
      </c>
      <c r="FJ20" s="37">
        <f>-i_OpEx!FJ40</f>
        <v/>
      </c>
      <c r="FK20" s="37">
        <f>-i_OpEx!FK40</f>
        <v/>
      </c>
      <c r="FL20" s="37">
        <f>-i_OpEx!FL40</f>
        <v/>
      </c>
      <c r="FM20" s="37">
        <f>-i_OpEx!FM40</f>
        <v/>
      </c>
      <c r="FN20" s="37">
        <f>-i_OpEx!FN40</f>
        <v/>
      </c>
      <c r="FO20" s="37">
        <f>-i_OpEx!FO40</f>
        <v/>
      </c>
      <c r="FP20" s="37">
        <f>-i_OpEx!FP40</f>
        <v/>
      </c>
      <c r="FQ20" s="37">
        <f>-i_OpEx!FQ40</f>
        <v/>
      </c>
      <c r="FR20" s="37">
        <f>-i_OpEx!FR40</f>
        <v/>
      </c>
      <c r="FS20" s="37">
        <f>-i_OpEx!FS40</f>
        <v/>
      </c>
      <c r="FT20" s="37">
        <f>-i_OpEx!FT40</f>
        <v/>
      </c>
      <c r="FU20" s="37">
        <f>-i_OpEx!FU40</f>
        <v/>
      </c>
      <c r="FV20" s="37">
        <f>-i_OpEx!FV40</f>
        <v/>
      </c>
      <c r="FW20" s="37">
        <f>-i_OpEx!FW40</f>
        <v/>
      </c>
      <c r="FX20" s="37">
        <f>-i_OpEx!FX40</f>
        <v/>
      </c>
      <c r="FY20" s="37">
        <f>-i_OpEx!FY40</f>
        <v/>
      </c>
      <c r="FZ20" s="37">
        <f>-i_OpEx!FZ40</f>
        <v/>
      </c>
      <c r="GA20" s="37">
        <f>-i_OpEx!GA40</f>
        <v/>
      </c>
    </row>
    <row r="21">
      <c r="A21" s="24" t="inlineStr">
        <is>
          <t>Total Operating Costs</t>
        </is>
      </c>
      <c r="C21" s="35">
        <f>SUM(D21:GA21)</f>
        <v/>
      </c>
      <c r="D21" s="48">
        <f>D17+D18+D19+D20</f>
        <v/>
      </c>
      <c r="E21" s="48">
        <f>E17+E18+E19+E20</f>
        <v/>
      </c>
      <c r="F21" s="48">
        <f>F17+F18+F19+F20</f>
        <v/>
      </c>
      <c r="G21" s="48">
        <f>G17+G18+G19+G20</f>
        <v/>
      </c>
      <c r="H21" s="48">
        <f>H17+H18+H19+H20</f>
        <v/>
      </c>
      <c r="I21" s="48">
        <f>I17+I18+I19+I20</f>
        <v/>
      </c>
      <c r="J21" s="48">
        <f>J17+J18+J19+J20</f>
        <v/>
      </c>
      <c r="K21" s="48">
        <f>K17+K18+K19+K20</f>
        <v/>
      </c>
      <c r="L21" s="48">
        <f>L17+L18+L19+L20</f>
        <v/>
      </c>
      <c r="M21" s="48">
        <f>M17+M18+M19+M20</f>
        <v/>
      </c>
      <c r="N21" s="48">
        <f>N17+N18+N19+N20</f>
        <v/>
      </c>
      <c r="O21" s="48">
        <f>O17+O18+O19+O20</f>
        <v/>
      </c>
      <c r="P21" s="48">
        <f>P17+P18+P19+P20</f>
        <v/>
      </c>
      <c r="Q21" s="48">
        <f>Q17+Q18+Q19+Q20</f>
        <v/>
      </c>
      <c r="R21" s="48">
        <f>R17+R18+R19+R20</f>
        <v/>
      </c>
      <c r="S21" s="48">
        <f>S17+S18+S19+S20</f>
        <v/>
      </c>
      <c r="T21" s="48">
        <f>T17+T18+T19+T20</f>
        <v/>
      </c>
      <c r="U21" s="48">
        <f>U17+U18+U19+U20</f>
        <v/>
      </c>
      <c r="V21" s="48">
        <f>V17+V18+V19+V20</f>
        <v/>
      </c>
      <c r="W21" s="48">
        <f>W17+W18+W19+W20</f>
        <v/>
      </c>
      <c r="X21" s="48">
        <f>X17+X18+X19+X20</f>
        <v/>
      </c>
      <c r="Y21" s="48">
        <f>Y17+Y18+Y19+Y20</f>
        <v/>
      </c>
      <c r="Z21" s="48">
        <f>Z17+Z18+Z19+Z20</f>
        <v/>
      </c>
      <c r="AA21" s="48">
        <f>AA17+AA18+AA19+AA20</f>
        <v/>
      </c>
      <c r="AB21" s="48">
        <f>AB17+AB18+AB19+AB20</f>
        <v/>
      </c>
      <c r="AC21" s="48">
        <f>AC17+AC18+AC19+AC20</f>
        <v/>
      </c>
      <c r="AD21" s="48">
        <f>AD17+AD18+AD19+AD20</f>
        <v/>
      </c>
      <c r="AE21" s="48">
        <f>AE17+AE18+AE19+AE20</f>
        <v/>
      </c>
      <c r="AF21" s="48">
        <f>AF17+AF18+AF19+AF20</f>
        <v/>
      </c>
      <c r="AG21" s="48">
        <f>AG17+AG18+AG19+AG20</f>
        <v/>
      </c>
      <c r="AH21" s="48">
        <f>AH17+AH18+AH19+AH20</f>
        <v/>
      </c>
      <c r="AI21" s="48">
        <f>AI17+AI18+AI19+AI20</f>
        <v/>
      </c>
      <c r="AJ21" s="48">
        <f>AJ17+AJ18+AJ19+AJ20</f>
        <v/>
      </c>
      <c r="AK21" s="48">
        <f>AK17+AK18+AK19+AK20</f>
        <v/>
      </c>
      <c r="AL21" s="48">
        <f>AL17+AL18+AL19+AL20</f>
        <v/>
      </c>
      <c r="AM21" s="48">
        <f>AM17+AM18+AM19+AM20</f>
        <v/>
      </c>
      <c r="AN21" s="48">
        <f>AN17+AN18+AN19+AN20</f>
        <v/>
      </c>
      <c r="AO21" s="48">
        <f>AO17+AO18+AO19+AO20</f>
        <v/>
      </c>
      <c r="AP21" s="48">
        <f>AP17+AP18+AP19+AP20</f>
        <v/>
      </c>
      <c r="AQ21" s="48">
        <f>AQ17+AQ18+AQ19+AQ20</f>
        <v/>
      </c>
      <c r="AR21" s="48">
        <f>AR17+AR18+AR19+AR20</f>
        <v/>
      </c>
      <c r="AS21" s="48">
        <f>AS17+AS18+AS19+AS20</f>
        <v/>
      </c>
      <c r="AT21" s="48">
        <f>AT17+AT18+AT19+AT20</f>
        <v/>
      </c>
      <c r="AU21" s="48">
        <f>AU17+AU18+AU19+AU20</f>
        <v/>
      </c>
      <c r="AV21" s="48">
        <f>AV17+AV18+AV19+AV20</f>
        <v/>
      </c>
      <c r="AW21" s="48">
        <f>AW17+AW18+AW19+AW20</f>
        <v/>
      </c>
      <c r="AX21" s="48">
        <f>AX17+AX18+AX19+AX20</f>
        <v/>
      </c>
      <c r="AY21" s="48">
        <f>AY17+AY18+AY19+AY20</f>
        <v/>
      </c>
      <c r="AZ21" s="48">
        <f>AZ17+AZ18+AZ19+AZ20</f>
        <v/>
      </c>
      <c r="BA21" s="48">
        <f>BA17+BA18+BA19+BA20</f>
        <v/>
      </c>
      <c r="BB21" s="48">
        <f>BB17+BB18+BB19+BB20</f>
        <v/>
      </c>
      <c r="BC21" s="48">
        <f>BC17+BC18+BC19+BC20</f>
        <v/>
      </c>
      <c r="BD21" s="48">
        <f>BD17+BD18+BD19+BD20</f>
        <v/>
      </c>
      <c r="BE21" s="48">
        <f>BE17+BE18+BE19+BE20</f>
        <v/>
      </c>
      <c r="BF21" s="48">
        <f>BF17+BF18+BF19+BF20</f>
        <v/>
      </c>
      <c r="BG21" s="48">
        <f>BG17+BG18+BG19+BG20</f>
        <v/>
      </c>
      <c r="BH21" s="48">
        <f>BH17+BH18+BH19+BH20</f>
        <v/>
      </c>
      <c r="BI21" s="48">
        <f>BI17+BI18+BI19+BI20</f>
        <v/>
      </c>
      <c r="BJ21" s="48">
        <f>BJ17+BJ18+BJ19+BJ20</f>
        <v/>
      </c>
      <c r="BK21" s="48">
        <f>BK17+BK18+BK19+BK20</f>
        <v/>
      </c>
      <c r="BL21" s="48">
        <f>BL17+BL18+BL19+BL20</f>
        <v/>
      </c>
      <c r="BM21" s="48">
        <f>BM17+BM18+BM19+BM20</f>
        <v/>
      </c>
      <c r="BN21" s="48">
        <f>BN17+BN18+BN19+BN20</f>
        <v/>
      </c>
      <c r="BO21" s="48">
        <f>BO17+BO18+BO19+BO20</f>
        <v/>
      </c>
      <c r="BP21" s="48">
        <f>BP17+BP18+BP19+BP20</f>
        <v/>
      </c>
      <c r="BQ21" s="48">
        <f>BQ17+BQ18+BQ19+BQ20</f>
        <v/>
      </c>
      <c r="BR21" s="48">
        <f>BR17+BR18+BR19+BR20</f>
        <v/>
      </c>
      <c r="BS21" s="48">
        <f>BS17+BS18+BS19+BS20</f>
        <v/>
      </c>
      <c r="BT21" s="48">
        <f>BT17+BT18+BT19+BT20</f>
        <v/>
      </c>
      <c r="BU21" s="48">
        <f>BU17+BU18+BU19+BU20</f>
        <v/>
      </c>
      <c r="BV21" s="48">
        <f>BV17+BV18+BV19+BV20</f>
        <v/>
      </c>
      <c r="BW21" s="48">
        <f>BW17+BW18+BW19+BW20</f>
        <v/>
      </c>
      <c r="BX21" s="48">
        <f>BX17+BX18+BX19+BX20</f>
        <v/>
      </c>
      <c r="BY21" s="48">
        <f>BY17+BY18+BY19+BY20</f>
        <v/>
      </c>
      <c r="BZ21" s="48">
        <f>BZ17+BZ18+BZ19+BZ20</f>
        <v/>
      </c>
      <c r="CA21" s="48">
        <f>CA17+CA18+CA19+CA20</f>
        <v/>
      </c>
      <c r="CB21" s="48">
        <f>CB17+CB18+CB19+CB20</f>
        <v/>
      </c>
      <c r="CC21" s="48">
        <f>CC17+CC18+CC19+CC20</f>
        <v/>
      </c>
      <c r="CD21" s="48">
        <f>CD17+CD18+CD19+CD20</f>
        <v/>
      </c>
      <c r="CE21" s="48">
        <f>CE17+CE18+CE19+CE20</f>
        <v/>
      </c>
      <c r="CF21" s="48">
        <f>CF17+CF18+CF19+CF20</f>
        <v/>
      </c>
      <c r="CG21" s="48">
        <f>CG17+CG18+CG19+CG20</f>
        <v/>
      </c>
      <c r="CH21" s="48">
        <f>CH17+CH18+CH19+CH20</f>
        <v/>
      </c>
      <c r="CI21" s="48">
        <f>CI17+CI18+CI19+CI20</f>
        <v/>
      </c>
      <c r="CJ21" s="48">
        <f>CJ17+CJ18+CJ19+CJ20</f>
        <v/>
      </c>
      <c r="CK21" s="48">
        <f>CK17+CK18+CK19+CK20</f>
        <v/>
      </c>
      <c r="CL21" s="48">
        <f>CL17+CL18+CL19+CL20</f>
        <v/>
      </c>
      <c r="CM21" s="48">
        <f>CM17+CM18+CM19+CM20</f>
        <v/>
      </c>
      <c r="CN21" s="48">
        <f>CN17+CN18+CN19+CN20</f>
        <v/>
      </c>
      <c r="CO21" s="48">
        <f>CO17+CO18+CO19+CO20</f>
        <v/>
      </c>
      <c r="CP21" s="48">
        <f>CP17+CP18+CP19+CP20</f>
        <v/>
      </c>
      <c r="CQ21" s="48">
        <f>CQ17+CQ18+CQ19+CQ20</f>
        <v/>
      </c>
      <c r="CR21" s="48">
        <f>CR17+CR18+CR19+CR20</f>
        <v/>
      </c>
      <c r="CS21" s="48">
        <f>CS17+CS18+CS19+CS20</f>
        <v/>
      </c>
      <c r="CT21" s="48">
        <f>CT17+CT18+CT19+CT20</f>
        <v/>
      </c>
      <c r="CU21" s="48">
        <f>CU17+CU18+CU19+CU20</f>
        <v/>
      </c>
      <c r="CV21" s="48">
        <f>CV17+CV18+CV19+CV20</f>
        <v/>
      </c>
      <c r="CW21" s="48">
        <f>CW17+CW18+CW19+CW20</f>
        <v/>
      </c>
      <c r="CX21" s="48">
        <f>CX17+CX18+CX19+CX20</f>
        <v/>
      </c>
      <c r="CY21" s="48">
        <f>CY17+CY18+CY19+CY20</f>
        <v/>
      </c>
      <c r="CZ21" s="48">
        <f>CZ17+CZ18+CZ19+CZ20</f>
        <v/>
      </c>
      <c r="DA21" s="48">
        <f>DA17+DA18+DA19+DA20</f>
        <v/>
      </c>
      <c r="DB21" s="48">
        <f>DB17+DB18+DB19+DB20</f>
        <v/>
      </c>
      <c r="DC21" s="48">
        <f>DC17+DC18+DC19+DC20</f>
        <v/>
      </c>
      <c r="DD21" s="48">
        <f>DD17+DD18+DD19+DD20</f>
        <v/>
      </c>
      <c r="DE21" s="48">
        <f>DE17+DE18+DE19+DE20</f>
        <v/>
      </c>
      <c r="DF21" s="48">
        <f>DF17+DF18+DF19+DF20</f>
        <v/>
      </c>
      <c r="DG21" s="48">
        <f>DG17+DG18+DG19+DG20</f>
        <v/>
      </c>
      <c r="DH21" s="48">
        <f>DH17+DH18+DH19+DH20</f>
        <v/>
      </c>
      <c r="DI21" s="48">
        <f>DI17+DI18+DI19+DI20</f>
        <v/>
      </c>
      <c r="DJ21" s="48">
        <f>DJ17+DJ18+DJ19+DJ20</f>
        <v/>
      </c>
      <c r="DK21" s="48">
        <f>DK17+DK18+DK19+DK20</f>
        <v/>
      </c>
      <c r="DL21" s="48">
        <f>DL17+DL18+DL19+DL20</f>
        <v/>
      </c>
      <c r="DM21" s="48">
        <f>DM17+DM18+DM19+DM20</f>
        <v/>
      </c>
      <c r="DN21" s="48">
        <f>DN17+DN18+DN19+DN20</f>
        <v/>
      </c>
      <c r="DO21" s="48">
        <f>DO17+DO18+DO19+DO20</f>
        <v/>
      </c>
      <c r="DP21" s="48">
        <f>DP17+DP18+DP19+DP20</f>
        <v/>
      </c>
      <c r="DQ21" s="48">
        <f>DQ17+DQ18+DQ19+DQ20</f>
        <v/>
      </c>
      <c r="DR21" s="48">
        <f>DR17+DR18+DR19+DR20</f>
        <v/>
      </c>
      <c r="DS21" s="48">
        <f>DS17+DS18+DS19+DS20</f>
        <v/>
      </c>
      <c r="DT21" s="48">
        <f>DT17+DT18+DT19+DT20</f>
        <v/>
      </c>
      <c r="DU21" s="48">
        <f>DU17+DU18+DU19+DU20</f>
        <v/>
      </c>
      <c r="DV21" s="48">
        <f>DV17+DV18+DV19+DV20</f>
        <v/>
      </c>
      <c r="DW21" s="48">
        <f>DW17+DW18+DW19+DW20</f>
        <v/>
      </c>
      <c r="DX21" s="48">
        <f>DX17+DX18+DX19+DX20</f>
        <v/>
      </c>
      <c r="DY21" s="48">
        <f>DY17+DY18+DY19+DY20</f>
        <v/>
      </c>
      <c r="DZ21" s="48">
        <f>DZ17+DZ18+DZ19+DZ20</f>
        <v/>
      </c>
      <c r="EA21" s="48">
        <f>EA17+EA18+EA19+EA20</f>
        <v/>
      </c>
      <c r="EB21" s="48">
        <f>EB17+EB18+EB19+EB20</f>
        <v/>
      </c>
      <c r="EC21" s="48">
        <f>EC17+EC18+EC19+EC20</f>
        <v/>
      </c>
      <c r="ED21" s="48">
        <f>ED17+ED18+ED19+ED20</f>
        <v/>
      </c>
      <c r="EE21" s="48">
        <f>EE17+EE18+EE19+EE20</f>
        <v/>
      </c>
      <c r="EF21" s="48">
        <f>EF17+EF18+EF19+EF20</f>
        <v/>
      </c>
      <c r="EG21" s="48">
        <f>EG17+EG18+EG19+EG20</f>
        <v/>
      </c>
      <c r="EH21" s="48">
        <f>EH17+EH18+EH19+EH20</f>
        <v/>
      </c>
      <c r="EI21" s="48">
        <f>EI17+EI18+EI19+EI20</f>
        <v/>
      </c>
      <c r="EJ21" s="48">
        <f>EJ17+EJ18+EJ19+EJ20</f>
        <v/>
      </c>
      <c r="EK21" s="48">
        <f>EK17+EK18+EK19+EK20</f>
        <v/>
      </c>
      <c r="EL21" s="48">
        <f>EL17+EL18+EL19+EL20</f>
        <v/>
      </c>
      <c r="EM21" s="48">
        <f>EM17+EM18+EM19+EM20</f>
        <v/>
      </c>
      <c r="EN21" s="48">
        <f>EN17+EN18+EN19+EN20</f>
        <v/>
      </c>
      <c r="EO21" s="48">
        <f>EO17+EO18+EO19+EO20</f>
        <v/>
      </c>
      <c r="EP21" s="48">
        <f>EP17+EP18+EP19+EP20</f>
        <v/>
      </c>
      <c r="EQ21" s="48">
        <f>EQ17+EQ18+EQ19+EQ20</f>
        <v/>
      </c>
      <c r="ER21" s="48">
        <f>ER17+ER18+ER19+ER20</f>
        <v/>
      </c>
      <c r="ES21" s="48">
        <f>ES17+ES18+ES19+ES20</f>
        <v/>
      </c>
      <c r="ET21" s="48">
        <f>ET17+ET18+ET19+ET20</f>
        <v/>
      </c>
      <c r="EU21" s="48">
        <f>EU17+EU18+EU19+EU20</f>
        <v/>
      </c>
      <c r="EV21" s="48">
        <f>EV17+EV18+EV19+EV20</f>
        <v/>
      </c>
      <c r="EW21" s="48">
        <f>EW17+EW18+EW19+EW20</f>
        <v/>
      </c>
      <c r="EX21" s="48">
        <f>EX17+EX18+EX19+EX20</f>
        <v/>
      </c>
      <c r="EY21" s="48">
        <f>EY17+EY18+EY19+EY20</f>
        <v/>
      </c>
      <c r="EZ21" s="48">
        <f>EZ17+EZ18+EZ19+EZ20</f>
        <v/>
      </c>
      <c r="FA21" s="48">
        <f>FA17+FA18+FA19+FA20</f>
        <v/>
      </c>
      <c r="FB21" s="48">
        <f>FB17+FB18+FB19+FB20</f>
        <v/>
      </c>
      <c r="FC21" s="48">
        <f>FC17+FC18+FC19+FC20</f>
        <v/>
      </c>
      <c r="FD21" s="48">
        <f>FD17+FD18+FD19+FD20</f>
        <v/>
      </c>
      <c r="FE21" s="48">
        <f>FE17+FE18+FE19+FE20</f>
        <v/>
      </c>
      <c r="FF21" s="48">
        <f>FF17+FF18+FF19+FF20</f>
        <v/>
      </c>
      <c r="FG21" s="48">
        <f>FG17+FG18+FG19+FG20</f>
        <v/>
      </c>
      <c r="FH21" s="48">
        <f>FH17+FH18+FH19+FH20</f>
        <v/>
      </c>
      <c r="FI21" s="48">
        <f>FI17+FI18+FI19+FI20</f>
        <v/>
      </c>
      <c r="FJ21" s="48">
        <f>FJ17+FJ18+FJ19+FJ20</f>
        <v/>
      </c>
      <c r="FK21" s="48">
        <f>FK17+FK18+FK19+FK20</f>
        <v/>
      </c>
      <c r="FL21" s="48">
        <f>FL17+FL18+FL19+FL20</f>
        <v/>
      </c>
      <c r="FM21" s="48">
        <f>FM17+FM18+FM19+FM20</f>
        <v/>
      </c>
      <c r="FN21" s="48">
        <f>FN17+FN18+FN19+FN20</f>
        <v/>
      </c>
      <c r="FO21" s="48">
        <f>FO17+FO18+FO19+FO20</f>
        <v/>
      </c>
      <c r="FP21" s="48">
        <f>FP17+FP18+FP19+FP20</f>
        <v/>
      </c>
      <c r="FQ21" s="48">
        <f>FQ17+FQ18+FQ19+FQ20</f>
        <v/>
      </c>
      <c r="FR21" s="48">
        <f>FR17+FR18+FR19+FR20</f>
        <v/>
      </c>
      <c r="FS21" s="48">
        <f>FS17+FS18+FS19+FS20</f>
        <v/>
      </c>
      <c r="FT21" s="48">
        <f>FT17+FT18+FT19+FT20</f>
        <v/>
      </c>
      <c r="FU21" s="48">
        <f>FU17+FU18+FU19+FU20</f>
        <v/>
      </c>
      <c r="FV21" s="48">
        <f>FV17+FV18+FV19+FV20</f>
        <v/>
      </c>
      <c r="FW21" s="48">
        <f>FW17+FW18+FW19+FW20</f>
        <v/>
      </c>
      <c r="FX21" s="48">
        <f>FX17+FX18+FX19+FX20</f>
        <v/>
      </c>
      <c r="FY21" s="48">
        <f>FY17+FY18+FY19+FY20</f>
        <v/>
      </c>
      <c r="FZ21" s="48">
        <f>FZ17+FZ18+FZ19+FZ20</f>
        <v/>
      </c>
      <c r="GA21" s="48">
        <f>GA17+GA18+GA19+GA20</f>
        <v/>
      </c>
    </row>
    <row r="23">
      <c r="A23" s="24" t="inlineStr">
        <is>
          <t>EBITDA</t>
        </is>
      </c>
      <c r="C23" s="35">
        <f>SUM(D23:GA23)</f>
        <v/>
      </c>
      <c r="D23" s="49">
        <f>D13+D15+D21</f>
        <v/>
      </c>
      <c r="E23" s="49">
        <f>E13+E15+E21</f>
        <v/>
      </c>
      <c r="F23" s="49">
        <f>F13+F15+F21</f>
        <v/>
      </c>
      <c r="G23" s="49">
        <f>G13+G15+G21</f>
        <v/>
      </c>
      <c r="H23" s="49">
        <f>H13+H15+H21</f>
        <v/>
      </c>
      <c r="I23" s="49">
        <f>I13+I15+I21</f>
        <v/>
      </c>
      <c r="J23" s="49">
        <f>J13+J15+J21</f>
        <v/>
      </c>
      <c r="K23" s="49">
        <f>K13+K15+K21</f>
        <v/>
      </c>
      <c r="L23" s="49">
        <f>L13+L15+L21</f>
        <v/>
      </c>
      <c r="M23" s="49">
        <f>M13+M15+M21</f>
        <v/>
      </c>
      <c r="N23" s="49">
        <f>N13+N15+N21</f>
        <v/>
      </c>
      <c r="O23" s="49">
        <f>O13+O15+O21</f>
        <v/>
      </c>
      <c r="P23" s="49">
        <f>P13+P15+P21</f>
        <v/>
      </c>
      <c r="Q23" s="49">
        <f>Q13+Q15+Q21</f>
        <v/>
      </c>
      <c r="R23" s="49">
        <f>R13+R15+R21</f>
        <v/>
      </c>
      <c r="S23" s="49">
        <f>S13+S15+S21</f>
        <v/>
      </c>
      <c r="T23" s="49">
        <f>T13+T15+T21</f>
        <v/>
      </c>
      <c r="U23" s="49">
        <f>U13+U15+U21</f>
        <v/>
      </c>
      <c r="V23" s="49">
        <f>V13+V15+V21</f>
        <v/>
      </c>
      <c r="W23" s="49">
        <f>W13+W15+W21</f>
        <v/>
      </c>
      <c r="X23" s="49">
        <f>X13+X15+X21</f>
        <v/>
      </c>
      <c r="Y23" s="49">
        <f>Y13+Y15+Y21</f>
        <v/>
      </c>
      <c r="Z23" s="49">
        <f>Z13+Z15+Z21</f>
        <v/>
      </c>
      <c r="AA23" s="49">
        <f>AA13+AA15+AA21</f>
        <v/>
      </c>
      <c r="AB23" s="49">
        <f>AB13+AB15+AB21</f>
        <v/>
      </c>
      <c r="AC23" s="49">
        <f>AC13+AC15+AC21</f>
        <v/>
      </c>
      <c r="AD23" s="49">
        <f>AD13+AD15+AD21</f>
        <v/>
      </c>
      <c r="AE23" s="49">
        <f>AE13+AE15+AE21</f>
        <v/>
      </c>
      <c r="AF23" s="49">
        <f>AF13+AF15+AF21</f>
        <v/>
      </c>
      <c r="AG23" s="49">
        <f>AG13+AG15+AG21</f>
        <v/>
      </c>
      <c r="AH23" s="49">
        <f>AH13+AH15+AH21</f>
        <v/>
      </c>
      <c r="AI23" s="49">
        <f>AI13+AI15+AI21</f>
        <v/>
      </c>
      <c r="AJ23" s="49">
        <f>AJ13+AJ15+AJ21</f>
        <v/>
      </c>
      <c r="AK23" s="49">
        <f>AK13+AK15+AK21</f>
        <v/>
      </c>
      <c r="AL23" s="49">
        <f>AL13+AL15+AL21</f>
        <v/>
      </c>
      <c r="AM23" s="49">
        <f>AM13+AM15+AM21</f>
        <v/>
      </c>
      <c r="AN23" s="49">
        <f>AN13+AN15+AN21</f>
        <v/>
      </c>
      <c r="AO23" s="49">
        <f>AO13+AO15+AO21</f>
        <v/>
      </c>
      <c r="AP23" s="49">
        <f>AP13+AP15+AP21</f>
        <v/>
      </c>
      <c r="AQ23" s="49">
        <f>AQ13+AQ15+AQ21</f>
        <v/>
      </c>
      <c r="AR23" s="49">
        <f>AR13+AR15+AR21</f>
        <v/>
      </c>
      <c r="AS23" s="49">
        <f>AS13+AS15+AS21</f>
        <v/>
      </c>
      <c r="AT23" s="49">
        <f>AT13+AT15+AT21</f>
        <v/>
      </c>
      <c r="AU23" s="49">
        <f>AU13+AU15+AU21</f>
        <v/>
      </c>
      <c r="AV23" s="49">
        <f>AV13+AV15+AV21</f>
        <v/>
      </c>
      <c r="AW23" s="49">
        <f>AW13+AW15+AW21</f>
        <v/>
      </c>
      <c r="AX23" s="49">
        <f>AX13+AX15+AX21</f>
        <v/>
      </c>
      <c r="AY23" s="49">
        <f>AY13+AY15+AY21</f>
        <v/>
      </c>
      <c r="AZ23" s="49">
        <f>AZ13+AZ15+AZ21</f>
        <v/>
      </c>
      <c r="BA23" s="49">
        <f>BA13+BA15+BA21</f>
        <v/>
      </c>
      <c r="BB23" s="49">
        <f>BB13+BB15+BB21</f>
        <v/>
      </c>
      <c r="BC23" s="49">
        <f>BC13+BC15+BC21</f>
        <v/>
      </c>
      <c r="BD23" s="49">
        <f>BD13+BD15+BD21</f>
        <v/>
      </c>
      <c r="BE23" s="49">
        <f>BE13+BE15+BE21</f>
        <v/>
      </c>
      <c r="BF23" s="49">
        <f>BF13+BF15+BF21</f>
        <v/>
      </c>
      <c r="BG23" s="49">
        <f>BG13+BG15+BG21</f>
        <v/>
      </c>
      <c r="BH23" s="49">
        <f>BH13+BH15+BH21</f>
        <v/>
      </c>
      <c r="BI23" s="49">
        <f>BI13+BI15+BI21</f>
        <v/>
      </c>
      <c r="BJ23" s="49">
        <f>BJ13+BJ15+BJ21</f>
        <v/>
      </c>
      <c r="BK23" s="49">
        <f>BK13+BK15+BK21</f>
        <v/>
      </c>
      <c r="BL23" s="49">
        <f>BL13+BL15+BL21</f>
        <v/>
      </c>
      <c r="BM23" s="49">
        <f>BM13+BM15+BM21</f>
        <v/>
      </c>
      <c r="BN23" s="49">
        <f>BN13+BN15+BN21</f>
        <v/>
      </c>
      <c r="BO23" s="49">
        <f>BO13+BO15+BO21</f>
        <v/>
      </c>
      <c r="BP23" s="49">
        <f>BP13+BP15+BP21</f>
        <v/>
      </c>
      <c r="BQ23" s="49">
        <f>BQ13+BQ15+BQ21</f>
        <v/>
      </c>
      <c r="BR23" s="49">
        <f>BR13+BR15+BR21</f>
        <v/>
      </c>
      <c r="BS23" s="49">
        <f>BS13+BS15+BS21</f>
        <v/>
      </c>
      <c r="BT23" s="49">
        <f>BT13+BT15+BT21</f>
        <v/>
      </c>
      <c r="BU23" s="49">
        <f>BU13+BU15+BU21</f>
        <v/>
      </c>
      <c r="BV23" s="49">
        <f>BV13+BV15+BV21</f>
        <v/>
      </c>
      <c r="BW23" s="49">
        <f>BW13+BW15+BW21</f>
        <v/>
      </c>
      <c r="BX23" s="49">
        <f>BX13+BX15+BX21</f>
        <v/>
      </c>
      <c r="BY23" s="49">
        <f>BY13+BY15+BY21</f>
        <v/>
      </c>
      <c r="BZ23" s="49">
        <f>BZ13+BZ15+BZ21</f>
        <v/>
      </c>
      <c r="CA23" s="49">
        <f>CA13+CA15+CA21</f>
        <v/>
      </c>
      <c r="CB23" s="49">
        <f>CB13+CB15+CB21</f>
        <v/>
      </c>
      <c r="CC23" s="49">
        <f>CC13+CC15+CC21</f>
        <v/>
      </c>
      <c r="CD23" s="49">
        <f>CD13+CD15+CD21</f>
        <v/>
      </c>
      <c r="CE23" s="49">
        <f>CE13+CE15+CE21</f>
        <v/>
      </c>
      <c r="CF23" s="49">
        <f>CF13+CF15+CF21</f>
        <v/>
      </c>
      <c r="CG23" s="49">
        <f>CG13+CG15+CG21</f>
        <v/>
      </c>
      <c r="CH23" s="49">
        <f>CH13+CH15+CH21</f>
        <v/>
      </c>
      <c r="CI23" s="49">
        <f>CI13+CI15+CI21</f>
        <v/>
      </c>
      <c r="CJ23" s="49">
        <f>CJ13+CJ15+CJ21</f>
        <v/>
      </c>
      <c r="CK23" s="49">
        <f>CK13+CK15+CK21</f>
        <v/>
      </c>
      <c r="CL23" s="49">
        <f>CL13+CL15+CL21</f>
        <v/>
      </c>
      <c r="CM23" s="49">
        <f>CM13+CM15+CM21</f>
        <v/>
      </c>
      <c r="CN23" s="49">
        <f>CN13+CN15+CN21</f>
        <v/>
      </c>
      <c r="CO23" s="49">
        <f>CO13+CO15+CO21</f>
        <v/>
      </c>
      <c r="CP23" s="49">
        <f>CP13+CP15+CP21</f>
        <v/>
      </c>
      <c r="CQ23" s="49">
        <f>CQ13+CQ15+CQ21</f>
        <v/>
      </c>
      <c r="CR23" s="49">
        <f>CR13+CR15+CR21</f>
        <v/>
      </c>
      <c r="CS23" s="49">
        <f>CS13+CS15+CS21</f>
        <v/>
      </c>
      <c r="CT23" s="49">
        <f>CT13+CT15+CT21</f>
        <v/>
      </c>
      <c r="CU23" s="49">
        <f>CU13+CU15+CU21</f>
        <v/>
      </c>
      <c r="CV23" s="49">
        <f>CV13+CV15+CV21</f>
        <v/>
      </c>
      <c r="CW23" s="49">
        <f>CW13+CW15+CW21</f>
        <v/>
      </c>
      <c r="CX23" s="49">
        <f>CX13+CX15+CX21</f>
        <v/>
      </c>
      <c r="CY23" s="49">
        <f>CY13+CY15+CY21</f>
        <v/>
      </c>
      <c r="CZ23" s="49">
        <f>CZ13+CZ15+CZ21</f>
        <v/>
      </c>
      <c r="DA23" s="49">
        <f>DA13+DA15+DA21</f>
        <v/>
      </c>
      <c r="DB23" s="49">
        <f>DB13+DB15+DB21</f>
        <v/>
      </c>
      <c r="DC23" s="49">
        <f>DC13+DC15+DC21</f>
        <v/>
      </c>
      <c r="DD23" s="49">
        <f>DD13+DD15+DD21</f>
        <v/>
      </c>
      <c r="DE23" s="49">
        <f>DE13+DE15+DE21</f>
        <v/>
      </c>
      <c r="DF23" s="49">
        <f>DF13+DF15+DF21</f>
        <v/>
      </c>
      <c r="DG23" s="49">
        <f>DG13+DG15+DG21</f>
        <v/>
      </c>
      <c r="DH23" s="49">
        <f>DH13+DH15+DH21</f>
        <v/>
      </c>
      <c r="DI23" s="49">
        <f>DI13+DI15+DI21</f>
        <v/>
      </c>
      <c r="DJ23" s="49">
        <f>DJ13+DJ15+DJ21</f>
        <v/>
      </c>
      <c r="DK23" s="49">
        <f>DK13+DK15+DK21</f>
        <v/>
      </c>
      <c r="DL23" s="49">
        <f>DL13+DL15+DL21</f>
        <v/>
      </c>
      <c r="DM23" s="49">
        <f>DM13+DM15+DM21</f>
        <v/>
      </c>
      <c r="DN23" s="49">
        <f>DN13+DN15+DN21</f>
        <v/>
      </c>
      <c r="DO23" s="49">
        <f>DO13+DO15+DO21</f>
        <v/>
      </c>
      <c r="DP23" s="49">
        <f>DP13+DP15+DP21</f>
        <v/>
      </c>
      <c r="DQ23" s="49">
        <f>DQ13+DQ15+DQ21</f>
        <v/>
      </c>
      <c r="DR23" s="49">
        <f>DR13+DR15+DR21</f>
        <v/>
      </c>
      <c r="DS23" s="49">
        <f>DS13+DS15+DS21</f>
        <v/>
      </c>
      <c r="DT23" s="49">
        <f>DT13+DT15+DT21</f>
        <v/>
      </c>
      <c r="DU23" s="49">
        <f>DU13+DU15+DU21</f>
        <v/>
      </c>
      <c r="DV23" s="49">
        <f>DV13+DV15+DV21</f>
        <v/>
      </c>
      <c r="DW23" s="49">
        <f>DW13+DW15+DW21</f>
        <v/>
      </c>
      <c r="DX23" s="49">
        <f>DX13+DX15+DX21</f>
        <v/>
      </c>
      <c r="DY23" s="49">
        <f>DY13+DY15+DY21</f>
        <v/>
      </c>
      <c r="DZ23" s="49">
        <f>DZ13+DZ15+DZ21</f>
        <v/>
      </c>
      <c r="EA23" s="49">
        <f>EA13+EA15+EA21</f>
        <v/>
      </c>
      <c r="EB23" s="49">
        <f>EB13+EB15+EB21</f>
        <v/>
      </c>
      <c r="EC23" s="49">
        <f>EC13+EC15+EC21</f>
        <v/>
      </c>
      <c r="ED23" s="49">
        <f>ED13+ED15+ED21</f>
        <v/>
      </c>
      <c r="EE23" s="49">
        <f>EE13+EE15+EE21</f>
        <v/>
      </c>
      <c r="EF23" s="49">
        <f>EF13+EF15+EF21</f>
        <v/>
      </c>
      <c r="EG23" s="49">
        <f>EG13+EG15+EG21</f>
        <v/>
      </c>
      <c r="EH23" s="49">
        <f>EH13+EH15+EH21</f>
        <v/>
      </c>
      <c r="EI23" s="49">
        <f>EI13+EI15+EI21</f>
        <v/>
      </c>
      <c r="EJ23" s="49">
        <f>EJ13+EJ15+EJ21</f>
        <v/>
      </c>
      <c r="EK23" s="49">
        <f>EK13+EK15+EK21</f>
        <v/>
      </c>
      <c r="EL23" s="49">
        <f>EL13+EL15+EL21</f>
        <v/>
      </c>
      <c r="EM23" s="49">
        <f>EM13+EM15+EM21</f>
        <v/>
      </c>
      <c r="EN23" s="49">
        <f>EN13+EN15+EN21</f>
        <v/>
      </c>
      <c r="EO23" s="49">
        <f>EO13+EO15+EO21</f>
        <v/>
      </c>
      <c r="EP23" s="49">
        <f>EP13+EP15+EP21</f>
        <v/>
      </c>
      <c r="EQ23" s="49">
        <f>EQ13+EQ15+EQ21</f>
        <v/>
      </c>
      <c r="ER23" s="49">
        <f>ER13+ER15+ER21</f>
        <v/>
      </c>
      <c r="ES23" s="49">
        <f>ES13+ES15+ES21</f>
        <v/>
      </c>
      <c r="ET23" s="49">
        <f>ET13+ET15+ET21</f>
        <v/>
      </c>
      <c r="EU23" s="49">
        <f>EU13+EU15+EU21</f>
        <v/>
      </c>
      <c r="EV23" s="49">
        <f>EV13+EV15+EV21</f>
        <v/>
      </c>
      <c r="EW23" s="49">
        <f>EW13+EW15+EW21</f>
        <v/>
      </c>
      <c r="EX23" s="49">
        <f>EX13+EX15+EX21</f>
        <v/>
      </c>
      <c r="EY23" s="49">
        <f>EY13+EY15+EY21</f>
        <v/>
      </c>
      <c r="EZ23" s="49">
        <f>EZ13+EZ15+EZ21</f>
        <v/>
      </c>
      <c r="FA23" s="49">
        <f>FA13+FA15+FA21</f>
        <v/>
      </c>
      <c r="FB23" s="49">
        <f>FB13+FB15+FB21</f>
        <v/>
      </c>
      <c r="FC23" s="49">
        <f>FC13+FC15+FC21</f>
        <v/>
      </c>
      <c r="FD23" s="49">
        <f>FD13+FD15+FD21</f>
        <v/>
      </c>
      <c r="FE23" s="49">
        <f>FE13+FE15+FE21</f>
        <v/>
      </c>
      <c r="FF23" s="49">
        <f>FF13+FF15+FF21</f>
        <v/>
      </c>
      <c r="FG23" s="49">
        <f>FG13+FG15+FG21</f>
        <v/>
      </c>
      <c r="FH23" s="49">
        <f>FH13+FH15+FH21</f>
        <v/>
      </c>
      <c r="FI23" s="49">
        <f>FI13+FI15+FI21</f>
        <v/>
      </c>
      <c r="FJ23" s="49">
        <f>FJ13+FJ15+FJ21</f>
        <v/>
      </c>
      <c r="FK23" s="49">
        <f>FK13+FK15+FK21</f>
        <v/>
      </c>
      <c r="FL23" s="49">
        <f>FL13+FL15+FL21</f>
        <v/>
      </c>
      <c r="FM23" s="49">
        <f>FM13+FM15+FM21</f>
        <v/>
      </c>
      <c r="FN23" s="49">
        <f>FN13+FN15+FN21</f>
        <v/>
      </c>
      <c r="FO23" s="49">
        <f>FO13+FO15+FO21</f>
        <v/>
      </c>
      <c r="FP23" s="49">
        <f>FP13+FP15+FP21</f>
        <v/>
      </c>
      <c r="FQ23" s="49">
        <f>FQ13+FQ15+FQ21</f>
        <v/>
      </c>
      <c r="FR23" s="49">
        <f>FR13+FR15+FR21</f>
        <v/>
      </c>
      <c r="FS23" s="49">
        <f>FS13+FS15+FS21</f>
        <v/>
      </c>
      <c r="FT23" s="49">
        <f>FT13+FT15+FT21</f>
        <v/>
      </c>
      <c r="FU23" s="49">
        <f>FU13+FU15+FU21</f>
        <v/>
      </c>
      <c r="FV23" s="49">
        <f>FV13+FV15+FV21</f>
        <v/>
      </c>
      <c r="FW23" s="49">
        <f>FW13+FW15+FW21</f>
        <v/>
      </c>
      <c r="FX23" s="49">
        <f>FX13+FX15+FX21</f>
        <v/>
      </c>
      <c r="FY23" s="49">
        <f>FY13+FY15+FY21</f>
        <v/>
      </c>
      <c r="FZ23" s="49">
        <f>FZ13+FZ15+FZ21</f>
        <v/>
      </c>
      <c r="GA23" s="49">
        <f>GA13+GA15+GA21</f>
        <v/>
      </c>
    </row>
    <row r="25">
      <c r="A25" s="25" t="inlineStr">
        <is>
          <t>Depreciation &amp; Amortisation</t>
        </is>
      </c>
      <c r="B25" s="25" t="inlineStr">
        <is>
          <t>$'000</t>
        </is>
      </c>
      <c r="C25" s="35">
        <f>SUM(D25:GA25)</f>
        <v/>
      </c>
      <c r="D25" s="37" t="n">
        <v>0</v>
      </c>
      <c r="E25" s="37" t="n">
        <v>0</v>
      </c>
      <c r="F25" s="37" t="n">
        <v>0</v>
      </c>
      <c r="G25" s="37" t="n">
        <v>0</v>
      </c>
      <c r="H25" s="37" t="n">
        <v>0</v>
      </c>
      <c r="I25" s="37" t="n">
        <v>0</v>
      </c>
      <c r="J25" s="37" t="n">
        <v>0</v>
      </c>
      <c r="K25" s="37" t="n">
        <v>0</v>
      </c>
      <c r="L25" s="37" t="n">
        <v>0</v>
      </c>
      <c r="M25" s="37" t="n">
        <v>0</v>
      </c>
      <c r="N25" s="37" t="n">
        <v>0</v>
      </c>
      <c r="O25" s="37" t="n">
        <v>0</v>
      </c>
      <c r="P25" s="37" t="n">
        <v>0</v>
      </c>
      <c r="Q25" s="37" t="n">
        <v>0</v>
      </c>
      <c r="R25" s="37" t="n">
        <v>0</v>
      </c>
      <c r="S25" s="37" t="n">
        <v>0</v>
      </c>
      <c r="T25" s="37" t="n">
        <v>0</v>
      </c>
      <c r="U25" s="37" t="n">
        <v>0</v>
      </c>
      <c r="V25" s="37" t="n">
        <v>0</v>
      </c>
      <c r="W25" s="37" t="n">
        <v>0</v>
      </c>
      <c r="X25" s="37" t="n">
        <v>0</v>
      </c>
      <c r="Y25" s="37" t="n">
        <v>0</v>
      </c>
      <c r="Z25" s="37" t="n">
        <v>0</v>
      </c>
      <c r="AA25" s="37" t="n">
        <v>0</v>
      </c>
      <c r="AB25" s="37" t="n">
        <v>0</v>
      </c>
      <c r="AC25" s="37" t="n">
        <v>0</v>
      </c>
      <c r="AD25" s="37" t="n">
        <v>0</v>
      </c>
      <c r="AE25" s="37" t="n">
        <v>0</v>
      </c>
      <c r="AF25" s="37" t="n">
        <v>0</v>
      </c>
      <c r="AG25" s="37" t="n">
        <v>0</v>
      </c>
      <c r="AH25" s="37" t="n">
        <v>0</v>
      </c>
      <c r="AI25" s="37" t="n">
        <v>0</v>
      </c>
      <c r="AJ25" s="37" t="n">
        <v>0</v>
      </c>
      <c r="AK25" s="37" t="n">
        <v>0</v>
      </c>
      <c r="AL25" s="37" t="n">
        <v>0</v>
      </c>
      <c r="AM25" s="37" t="n">
        <v>0</v>
      </c>
      <c r="AN25" s="37" t="n">
        <v>0</v>
      </c>
      <c r="AO25" s="37" t="n">
        <v>0</v>
      </c>
      <c r="AP25" s="37" t="n">
        <v>0</v>
      </c>
      <c r="AQ25" s="37" t="n">
        <v>0</v>
      </c>
      <c r="AR25" s="37" t="n">
        <v>0</v>
      </c>
      <c r="AS25" s="37" t="n">
        <v>0</v>
      </c>
      <c r="AT25" s="37">
        <f>-(i_CapEx!C18+i_CapEx!C33)/126</f>
        <v/>
      </c>
      <c r="AU25" s="37">
        <f>-(i_CapEx!C18+i_CapEx!C33)/126</f>
        <v/>
      </c>
      <c r="AV25" s="37">
        <f>-(i_CapEx!C18+i_CapEx!C33)/126</f>
        <v/>
      </c>
      <c r="AW25" s="37">
        <f>-(i_CapEx!C18+i_CapEx!C33)/126</f>
        <v/>
      </c>
      <c r="AX25" s="37">
        <f>-(i_CapEx!C18+i_CapEx!C33)/126</f>
        <v/>
      </c>
      <c r="AY25" s="37">
        <f>-(i_CapEx!C18+i_CapEx!C33)/126</f>
        <v/>
      </c>
      <c r="AZ25" s="37">
        <f>-(i_CapEx!C18+i_CapEx!C33)/126</f>
        <v/>
      </c>
      <c r="BA25" s="37">
        <f>-(i_CapEx!C18+i_CapEx!C33)/126</f>
        <v/>
      </c>
      <c r="BB25" s="37">
        <f>-(i_CapEx!C18+i_CapEx!C33)/126</f>
        <v/>
      </c>
      <c r="BC25" s="37">
        <f>-(i_CapEx!C18+i_CapEx!C33)/126</f>
        <v/>
      </c>
      <c r="BD25" s="37">
        <f>-(i_CapEx!C18+i_CapEx!C33)/126</f>
        <v/>
      </c>
      <c r="BE25" s="37">
        <f>-(i_CapEx!C18+i_CapEx!C33)/126</f>
        <v/>
      </c>
      <c r="BF25" s="37">
        <f>-(i_CapEx!C18+i_CapEx!C33)/126</f>
        <v/>
      </c>
      <c r="BG25" s="37">
        <f>-(i_CapEx!C18+i_CapEx!C33)/126</f>
        <v/>
      </c>
      <c r="BH25" s="37">
        <f>-(i_CapEx!C18+i_CapEx!C33)/126</f>
        <v/>
      </c>
      <c r="BI25" s="37">
        <f>-(i_CapEx!C18+i_CapEx!C33)/126</f>
        <v/>
      </c>
      <c r="BJ25" s="37">
        <f>-(i_CapEx!C18+i_CapEx!C33)/126</f>
        <v/>
      </c>
      <c r="BK25" s="37">
        <f>-(i_CapEx!C18+i_CapEx!C33)/126</f>
        <v/>
      </c>
      <c r="BL25" s="37">
        <f>-(i_CapEx!C18+i_CapEx!C33)/126</f>
        <v/>
      </c>
      <c r="BM25" s="37">
        <f>-(i_CapEx!C18+i_CapEx!C33)/126</f>
        <v/>
      </c>
      <c r="BN25" s="37">
        <f>-(i_CapEx!C18+i_CapEx!C33)/126</f>
        <v/>
      </c>
      <c r="BO25" s="37">
        <f>-(i_CapEx!C18+i_CapEx!C33)/126</f>
        <v/>
      </c>
      <c r="BP25" s="37">
        <f>-(i_CapEx!C18+i_CapEx!C33)/126</f>
        <v/>
      </c>
      <c r="BQ25" s="37">
        <f>-(i_CapEx!C18+i_CapEx!C33)/126</f>
        <v/>
      </c>
      <c r="BR25" s="37">
        <f>-(i_CapEx!C18+i_CapEx!C33)/126</f>
        <v/>
      </c>
      <c r="BS25" s="37">
        <f>-(i_CapEx!C18+i_CapEx!C33)/126</f>
        <v/>
      </c>
      <c r="BT25" s="37">
        <f>-(i_CapEx!C18+i_CapEx!C33)/126</f>
        <v/>
      </c>
      <c r="BU25" s="37">
        <f>-(i_CapEx!C18+i_CapEx!C33)/126</f>
        <v/>
      </c>
      <c r="BV25" s="37">
        <f>-(i_CapEx!C18+i_CapEx!C33)/126</f>
        <v/>
      </c>
      <c r="BW25" s="37">
        <f>-(i_CapEx!C18+i_CapEx!C33)/126</f>
        <v/>
      </c>
      <c r="BX25" s="37">
        <f>-(i_CapEx!C18+i_CapEx!C33)/126</f>
        <v/>
      </c>
      <c r="BY25" s="37">
        <f>-(i_CapEx!C18+i_CapEx!C33)/126</f>
        <v/>
      </c>
      <c r="BZ25" s="37">
        <f>-(i_CapEx!C18+i_CapEx!C33)/126</f>
        <v/>
      </c>
      <c r="CA25" s="37">
        <f>-(i_CapEx!C18+i_CapEx!C33)/126</f>
        <v/>
      </c>
      <c r="CB25" s="37">
        <f>-(i_CapEx!C18+i_CapEx!C33)/126</f>
        <v/>
      </c>
      <c r="CC25" s="37">
        <f>-(i_CapEx!C18+i_CapEx!C33)/126</f>
        <v/>
      </c>
      <c r="CD25" s="37">
        <f>-(i_CapEx!C18+i_CapEx!C33)/126</f>
        <v/>
      </c>
      <c r="CE25" s="37">
        <f>-(i_CapEx!C18+i_CapEx!C33)/126</f>
        <v/>
      </c>
      <c r="CF25" s="37">
        <f>-(i_CapEx!C18+i_CapEx!C33)/126</f>
        <v/>
      </c>
      <c r="CG25" s="37">
        <f>-(i_CapEx!C18+i_CapEx!C33)/126</f>
        <v/>
      </c>
      <c r="CH25" s="37">
        <f>-(i_CapEx!C18+i_CapEx!C33)/126</f>
        <v/>
      </c>
      <c r="CI25" s="37">
        <f>-(i_CapEx!C18+i_CapEx!C33)/126</f>
        <v/>
      </c>
      <c r="CJ25" s="37">
        <f>-(i_CapEx!C18+i_CapEx!C33)/126</f>
        <v/>
      </c>
      <c r="CK25" s="37">
        <f>-(i_CapEx!C18+i_CapEx!C33)/126</f>
        <v/>
      </c>
      <c r="CL25" s="37">
        <f>-(i_CapEx!C18+i_CapEx!C33)/126</f>
        <v/>
      </c>
      <c r="CM25" s="37">
        <f>-(i_CapEx!C18+i_CapEx!C33)/126</f>
        <v/>
      </c>
      <c r="CN25" s="37">
        <f>-(i_CapEx!C18+i_CapEx!C33)/126</f>
        <v/>
      </c>
      <c r="CO25" s="37">
        <f>-(i_CapEx!C18+i_CapEx!C33)/126</f>
        <v/>
      </c>
      <c r="CP25" s="37">
        <f>-(i_CapEx!C18+i_CapEx!C33)/126</f>
        <v/>
      </c>
      <c r="CQ25" s="37">
        <f>-(i_CapEx!C18+i_CapEx!C33)/126</f>
        <v/>
      </c>
      <c r="CR25" s="37">
        <f>-(i_CapEx!C18+i_CapEx!C33)/126</f>
        <v/>
      </c>
      <c r="CS25" s="37">
        <f>-(i_CapEx!C18+i_CapEx!C33)/126</f>
        <v/>
      </c>
      <c r="CT25" s="37">
        <f>-(i_CapEx!C18+i_CapEx!C33)/126</f>
        <v/>
      </c>
      <c r="CU25" s="37">
        <f>-(i_CapEx!C18+i_CapEx!C33)/126</f>
        <v/>
      </c>
      <c r="CV25" s="37">
        <f>-(i_CapEx!C18+i_CapEx!C33)/126</f>
        <v/>
      </c>
      <c r="CW25" s="37">
        <f>-(i_CapEx!C18+i_CapEx!C33)/126</f>
        <v/>
      </c>
      <c r="CX25" s="37">
        <f>-(i_CapEx!C18+i_CapEx!C33)/126</f>
        <v/>
      </c>
      <c r="CY25" s="37">
        <f>-(i_CapEx!C18+i_CapEx!C33)/126</f>
        <v/>
      </c>
      <c r="CZ25" s="37">
        <f>-(i_CapEx!C18+i_CapEx!C33)/126</f>
        <v/>
      </c>
      <c r="DA25" s="37">
        <f>-(i_CapEx!C18+i_CapEx!C33)/126</f>
        <v/>
      </c>
      <c r="DB25" s="37">
        <f>-(i_CapEx!C18+i_CapEx!C33)/126</f>
        <v/>
      </c>
      <c r="DC25" s="37">
        <f>-(i_CapEx!C18+i_CapEx!C33)/126</f>
        <v/>
      </c>
      <c r="DD25" s="37">
        <f>-(i_CapEx!C18+i_CapEx!C33)/126</f>
        <v/>
      </c>
      <c r="DE25" s="37">
        <f>-(i_CapEx!C18+i_CapEx!C33)/126</f>
        <v/>
      </c>
      <c r="DF25" s="37">
        <f>-(i_CapEx!C18+i_CapEx!C33)/126</f>
        <v/>
      </c>
      <c r="DG25" s="37">
        <f>-(i_CapEx!C18+i_CapEx!C33)/126</f>
        <v/>
      </c>
      <c r="DH25" s="37">
        <f>-(i_CapEx!C18+i_CapEx!C33)/126</f>
        <v/>
      </c>
      <c r="DI25" s="37">
        <f>-(i_CapEx!C18+i_CapEx!C33)/126</f>
        <v/>
      </c>
      <c r="DJ25" s="37">
        <f>-(i_CapEx!C18+i_CapEx!C33)/126</f>
        <v/>
      </c>
      <c r="DK25" s="37">
        <f>-(i_CapEx!C18+i_CapEx!C33)/126</f>
        <v/>
      </c>
      <c r="DL25" s="37">
        <f>-(i_CapEx!C18+i_CapEx!C33)/126</f>
        <v/>
      </c>
      <c r="DM25" s="37">
        <f>-(i_CapEx!C18+i_CapEx!C33)/126</f>
        <v/>
      </c>
      <c r="DN25" s="37">
        <f>-(i_CapEx!C18+i_CapEx!C33)/126</f>
        <v/>
      </c>
      <c r="DO25" s="37">
        <f>-(i_CapEx!C18+i_CapEx!C33)/126</f>
        <v/>
      </c>
      <c r="DP25" s="37">
        <f>-(i_CapEx!C18+i_CapEx!C33)/126</f>
        <v/>
      </c>
      <c r="DQ25" s="37">
        <f>-(i_CapEx!C18+i_CapEx!C33)/126</f>
        <v/>
      </c>
      <c r="DR25" s="37">
        <f>-(i_CapEx!C18+i_CapEx!C33)/126</f>
        <v/>
      </c>
      <c r="DS25" s="37">
        <f>-(i_CapEx!C18+i_CapEx!C33)/126</f>
        <v/>
      </c>
      <c r="DT25" s="37">
        <f>-(i_CapEx!C18+i_CapEx!C33)/126</f>
        <v/>
      </c>
      <c r="DU25" s="37">
        <f>-(i_CapEx!C18+i_CapEx!C33)/126</f>
        <v/>
      </c>
      <c r="DV25" s="37">
        <f>-(i_CapEx!C18+i_CapEx!C33)/126</f>
        <v/>
      </c>
      <c r="DW25" s="37">
        <f>-(i_CapEx!C18+i_CapEx!C33)/126</f>
        <v/>
      </c>
      <c r="DX25" s="37">
        <f>-(i_CapEx!C18+i_CapEx!C33)/126</f>
        <v/>
      </c>
      <c r="DY25" s="37">
        <f>-(i_CapEx!C18+i_CapEx!C33)/126</f>
        <v/>
      </c>
      <c r="DZ25" s="37">
        <f>-(i_CapEx!C18+i_CapEx!C33)/126</f>
        <v/>
      </c>
      <c r="EA25" s="37">
        <f>-(i_CapEx!C18+i_CapEx!C33)/126</f>
        <v/>
      </c>
      <c r="EB25" s="37">
        <f>-(i_CapEx!C18+i_CapEx!C33)/126</f>
        <v/>
      </c>
      <c r="EC25" s="37">
        <f>-(i_CapEx!C18+i_CapEx!C33)/126</f>
        <v/>
      </c>
      <c r="ED25" s="37">
        <f>-(i_CapEx!C18+i_CapEx!C33)/126</f>
        <v/>
      </c>
      <c r="EE25" s="37">
        <f>-(i_CapEx!C18+i_CapEx!C33)/126</f>
        <v/>
      </c>
      <c r="EF25" s="37">
        <f>-(i_CapEx!C18+i_CapEx!C33)/126</f>
        <v/>
      </c>
      <c r="EG25" s="37">
        <f>-(i_CapEx!C18+i_CapEx!C33)/126</f>
        <v/>
      </c>
      <c r="EH25" s="37">
        <f>-(i_CapEx!C18+i_CapEx!C33)/126</f>
        <v/>
      </c>
      <c r="EI25" s="37">
        <f>-(i_CapEx!C18+i_CapEx!C33)/126</f>
        <v/>
      </c>
      <c r="EJ25" s="37">
        <f>-(i_CapEx!C18+i_CapEx!C33)/126</f>
        <v/>
      </c>
      <c r="EK25" s="37">
        <f>-(i_CapEx!C18+i_CapEx!C33)/126</f>
        <v/>
      </c>
      <c r="EL25" s="37">
        <f>-(i_CapEx!C18+i_CapEx!C33)/126</f>
        <v/>
      </c>
      <c r="EM25" s="37">
        <f>-(i_CapEx!C18+i_CapEx!C33)/126</f>
        <v/>
      </c>
      <c r="EN25" s="37">
        <f>-(i_CapEx!C18+i_CapEx!C33)/126</f>
        <v/>
      </c>
      <c r="EO25" s="37">
        <f>-(i_CapEx!C18+i_CapEx!C33)/126</f>
        <v/>
      </c>
      <c r="EP25" s="37">
        <f>-(i_CapEx!C18+i_CapEx!C33)/126</f>
        <v/>
      </c>
      <c r="EQ25" s="37">
        <f>-(i_CapEx!C18+i_CapEx!C33)/126</f>
        <v/>
      </c>
      <c r="ER25" s="37">
        <f>-(i_CapEx!C18+i_CapEx!C33)/126</f>
        <v/>
      </c>
      <c r="ES25" s="37">
        <f>-(i_CapEx!C18+i_CapEx!C33)/126</f>
        <v/>
      </c>
      <c r="ET25" s="37">
        <f>-(i_CapEx!C18+i_CapEx!C33)/126</f>
        <v/>
      </c>
      <c r="EU25" s="37">
        <f>-(i_CapEx!C18+i_CapEx!C33)/126</f>
        <v/>
      </c>
      <c r="EV25" s="37">
        <f>-(i_CapEx!C18+i_CapEx!C33)/126</f>
        <v/>
      </c>
      <c r="EW25" s="37">
        <f>-(i_CapEx!C18+i_CapEx!C33)/126</f>
        <v/>
      </c>
      <c r="EX25" s="37">
        <f>-(i_CapEx!C18+i_CapEx!C33)/126</f>
        <v/>
      </c>
      <c r="EY25" s="37">
        <f>-(i_CapEx!C18+i_CapEx!C33)/126</f>
        <v/>
      </c>
      <c r="EZ25" s="37">
        <f>-(i_CapEx!C18+i_CapEx!C33)/126</f>
        <v/>
      </c>
      <c r="FA25" s="37">
        <f>-(i_CapEx!C18+i_CapEx!C33)/126</f>
        <v/>
      </c>
      <c r="FB25" s="37">
        <f>-(i_CapEx!C18+i_CapEx!C33)/126</f>
        <v/>
      </c>
      <c r="FC25" s="37">
        <f>-(i_CapEx!C18+i_CapEx!C33)/126</f>
        <v/>
      </c>
      <c r="FD25" s="37">
        <f>-(i_CapEx!C18+i_CapEx!C33)/126</f>
        <v/>
      </c>
      <c r="FE25" s="37">
        <f>-(i_CapEx!C18+i_CapEx!C33)/126</f>
        <v/>
      </c>
      <c r="FF25" s="37">
        <f>-(i_CapEx!C18+i_CapEx!C33)/126</f>
        <v/>
      </c>
      <c r="FG25" s="37">
        <f>-(i_CapEx!C18+i_CapEx!C33)/126</f>
        <v/>
      </c>
      <c r="FH25" s="37">
        <f>-(i_CapEx!C18+i_CapEx!C33)/126</f>
        <v/>
      </c>
      <c r="FI25" s="37">
        <f>-(i_CapEx!C18+i_CapEx!C33)/126</f>
        <v/>
      </c>
      <c r="FJ25" s="37">
        <f>-(i_CapEx!C18+i_CapEx!C33)/126</f>
        <v/>
      </c>
      <c r="FK25" s="37">
        <f>-(i_CapEx!C18+i_CapEx!C33)/126</f>
        <v/>
      </c>
      <c r="FL25" s="37">
        <f>-(i_CapEx!C18+i_CapEx!C33)/126</f>
        <v/>
      </c>
      <c r="FM25" s="37">
        <f>-(i_CapEx!C18+i_CapEx!C33)/126</f>
        <v/>
      </c>
      <c r="FN25" s="37">
        <f>-(i_CapEx!C18+i_CapEx!C33)/126</f>
        <v/>
      </c>
      <c r="FO25" s="37">
        <f>-(i_CapEx!C18+i_CapEx!C33)/126</f>
        <v/>
      </c>
      <c r="FP25" s="37" t="n">
        <v>0</v>
      </c>
      <c r="FQ25" s="37" t="n">
        <v>0</v>
      </c>
      <c r="FR25" s="37" t="n">
        <v>0</v>
      </c>
      <c r="FS25" s="37" t="n">
        <v>0</v>
      </c>
      <c r="FT25" s="37" t="n">
        <v>0</v>
      </c>
      <c r="FU25" s="37" t="n">
        <v>0</v>
      </c>
      <c r="FV25" s="37" t="n">
        <v>0</v>
      </c>
      <c r="FW25" s="37" t="n">
        <v>0</v>
      </c>
      <c r="FX25" s="37" t="n">
        <v>0</v>
      </c>
      <c r="FY25" s="37" t="n">
        <v>0</v>
      </c>
      <c r="FZ25" s="37" t="n">
        <v>0</v>
      </c>
      <c r="GA25" s="37" t="n">
        <v>0</v>
      </c>
    </row>
    <row r="26">
      <c r="A26" s="24" t="inlineStr">
        <is>
          <t>EBIT (Operating Profit)</t>
        </is>
      </c>
      <c r="C26" s="35">
        <f>SUM(D26:GA26)</f>
        <v/>
      </c>
      <c r="D26" s="48">
        <f>D23+D25</f>
        <v/>
      </c>
      <c r="E26" s="48">
        <f>E23+E25</f>
        <v/>
      </c>
      <c r="F26" s="48">
        <f>F23+F25</f>
        <v/>
      </c>
      <c r="G26" s="48">
        <f>G23+G25</f>
        <v/>
      </c>
      <c r="H26" s="48">
        <f>H23+H25</f>
        <v/>
      </c>
      <c r="I26" s="48">
        <f>I23+I25</f>
        <v/>
      </c>
      <c r="J26" s="48">
        <f>J23+J25</f>
        <v/>
      </c>
      <c r="K26" s="48">
        <f>K23+K25</f>
        <v/>
      </c>
      <c r="L26" s="48">
        <f>L23+L25</f>
        <v/>
      </c>
      <c r="M26" s="48">
        <f>M23+M25</f>
        <v/>
      </c>
      <c r="N26" s="48">
        <f>N23+N25</f>
        <v/>
      </c>
      <c r="O26" s="48">
        <f>O23+O25</f>
        <v/>
      </c>
      <c r="P26" s="48">
        <f>P23+P25</f>
        <v/>
      </c>
      <c r="Q26" s="48">
        <f>Q23+Q25</f>
        <v/>
      </c>
      <c r="R26" s="48">
        <f>R23+R25</f>
        <v/>
      </c>
      <c r="S26" s="48">
        <f>S23+S25</f>
        <v/>
      </c>
      <c r="T26" s="48">
        <f>T23+T25</f>
        <v/>
      </c>
      <c r="U26" s="48">
        <f>U23+U25</f>
        <v/>
      </c>
      <c r="V26" s="48">
        <f>V23+V25</f>
        <v/>
      </c>
      <c r="W26" s="48">
        <f>W23+W25</f>
        <v/>
      </c>
      <c r="X26" s="48">
        <f>X23+X25</f>
        <v/>
      </c>
      <c r="Y26" s="48">
        <f>Y23+Y25</f>
        <v/>
      </c>
      <c r="Z26" s="48">
        <f>Z23+Z25</f>
        <v/>
      </c>
      <c r="AA26" s="48">
        <f>AA23+AA25</f>
        <v/>
      </c>
      <c r="AB26" s="48">
        <f>AB23+AB25</f>
        <v/>
      </c>
      <c r="AC26" s="48">
        <f>AC23+AC25</f>
        <v/>
      </c>
      <c r="AD26" s="48">
        <f>AD23+AD25</f>
        <v/>
      </c>
      <c r="AE26" s="48">
        <f>AE23+AE25</f>
        <v/>
      </c>
      <c r="AF26" s="48">
        <f>AF23+AF25</f>
        <v/>
      </c>
      <c r="AG26" s="48">
        <f>AG23+AG25</f>
        <v/>
      </c>
      <c r="AH26" s="48">
        <f>AH23+AH25</f>
        <v/>
      </c>
      <c r="AI26" s="48">
        <f>AI23+AI25</f>
        <v/>
      </c>
      <c r="AJ26" s="48">
        <f>AJ23+AJ25</f>
        <v/>
      </c>
      <c r="AK26" s="48">
        <f>AK23+AK25</f>
        <v/>
      </c>
      <c r="AL26" s="48">
        <f>AL23+AL25</f>
        <v/>
      </c>
      <c r="AM26" s="48">
        <f>AM23+AM25</f>
        <v/>
      </c>
      <c r="AN26" s="48">
        <f>AN23+AN25</f>
        <v/>
      </c>
      <c r="AO26" s="48">
        <f>AO23+AO25</f>
        <v/>
      </c>
      <c r="AP26" s="48">
        <f>AP23+AP25</f>
        <v/>
      </c>
      <c r="AQ26" s="48">
        <f>AQ23+AQ25</f>
        <v/>
      </c>
      <c r="AR26" s="48">
        <f>AR23+AR25</f>
        <v/>
      </c>
      <c r="AS26" s="48">
        <f>AS23+AS25</f>
        <v/>
      </c>
      <c r="AT26" s="48">
        <f>AT23+AT25</f>
        <v/>
      </c>
      <c r="AU26" s="48">
        <f>AU23+AU25</f>
        <v/>
      </c>
      <c r="AV26" s="48">
        <f>AV23+AV25</f>
        <v/>
      </c>
      <c r="AW26" s="48">
        <f>AW23+AW25</f>
        <v/>
      </c>
      <c r="AX26" s="48">
        <f>AX23+AX25</f>
        <v/>
      </c>
      <c r="AY26" s="48">
        <f>AY23+AY25</f>
        <v/>
      </c>
      <c r="AZ26" s="48">
        <f>AZ23+AZ25</f>
        <v/>
      </c>
      <c r="BA26" s="48">
        <f>BA23+BA25</f>
        <v/>
      </c>
      <c r="BB26" s="48">
        <f>BB23+BB25</f>
        <v/>
      </c>
      <c r="BC26" s="48">
        <f>BC23+BC25</f>
        <v/>
      </c>
      <c r="BD26" s="48">
        <f>BD23+BD25</f>
        <v/>
      </c>
      <c r="BE26" s="48">
        <f>BE23+BE25</f>
        <v/>
      </c>
      <c r="BF26" s="48">
        <f>BF23+BF25</f>
        <v/>
      </c>
      <c r="BG26" s="48">
        <f>BG23+BG25</f>
        <v/>
      </c>
      <c r="BH26" s="48">
        <f>BH23+BH25</f>
        <v/>
      </c>
      <c r="BI26" s="48">
        <f>BI23+BI25</f>
        <v/>
      </c>
      <c r="BJ26" s="48">
        <f>BJ23+BJ25</f>
        <v/>
      </c>
      <c r="BK26" s="48">
        <f>BK23+BK25</f>
        <v/>
      </c>
      <c r="BL26" s="48">
        <f>BL23+BL25</f>
        <v/>
      </c>
      <c r="BM26" s="48">
        <f>BM23+BM25</f>
        <v/>
      </c>
      <c r="BN26" s="48">
        <f>BN23+BN25</f>
        <v/>
      </c>
      <c r="BO26" s="48">
        <f>BO23+BO25</f>
        <v/>
      </c>
      <c r="BP26" s="48">
        <f>BP23+BP25</f>
        <v/>
      </c>
      <c r="BQ26" s="48">
        <f>BQ23+BQ25</f>
        <v/>
      </c>
      <c r="BR26" s="48">
        <f>BR23+BR25</f>
        <v/>
      </c>
      <c r="BS26" s="48">
        <f>BS23+BS25</f>
        <v/>
      </c>
      <c r="BT26" s="48">
        <f>BT23+BT25</f>
        <v/>
      </c>
      <c r="BU26" s="48">
        <f>BU23+BU25</f>
        <v/>
      </c>
      <c r="BV26" s="48">
        <f>BV23+BV25</f>
        <v/>
      </c>
      <c r="BW26" s="48">
        <f>BW23+BW25</f>
        <v/>
      </c>
      <c r="BX26" s="48">
        <f>BX23+BX25</f>
        <v/>
      </c>
      <c r="BY26" s="48">
        <f>BY23+BY25</f>
        <v/>
      </c>
      <c r="BZ26" s="48">
        <f>BZ23+BZ25</f>
        <v/>
      </c>
      <c r="CA26" s="48">
        <f>CA23+CA25</f>
        <v/>
      </c>
      <c r="CB26" s="48">
        <f>CB23+CB25</f>
        <v/>
      </c>
      <c r="CC26" s="48">
        <f>CC23+CC25</f>
        <v/>
      </c>
      <c r="CD26" s="48">
        <f>CD23+CD25</f>
        <v/>
      </c>
      <c r="CE26" s="48">
        <f>CE23+CE25</f>
        <v/>
      </c>
      <c r="CF26" s="48">
        <f>CF23+CF25</f>
        <v/>
      </c>
      <c r="CG26" s="48">
        <f>CG23+CG25</f>
        <v/>
      </c>
      <c r="CH26" s="48">
        <f>CH23+CH25</f>
        <v/>
      </c>
      <c r="CI26" s="48">
        <f>CI23+CI25</f>
        <v/>
      </c>
      <c r="CJ26" s="48">
        <f>CJ23+CJ25</f>
        <v/>
      </c>
      <c r="CK26" s="48">
        <f>CK23+CK25</f>
        <v/>
      </c>
      <c r="CL26" s="48">
        <f>CL23+CL25</f>
        <v/>
      </c>
      <c r="CM26" s="48">
        <f>CM23+CM25</f>
        <v/>
      </c>
      <c r="CN26" s="48">
        <f>CN23+CN25</f>
        <v/>
      </c>
      <c r="CO26" s="48">
        <f>CO23+CO25</f>
        <v/>
      </c>
      <c r="CP26" s="48">
        <f>CP23+CP25</f>
        <v/>
      </c>
      <c r="CQ26" s="48">
        <f>CQ23+CQ25</f>
        <v/>
      </c>
      <c r="CR26" s="48">
        <f>CR23+CR25</f>
        <v/>
      </c>
      <c r="CS26" s="48">
        <f>CS23+CS25</f>
        <v/>
      </c>
      <c r="CT26" s="48">
        <f>CT23+CT25</f>
        <v/>
      </c>
      <c r="CU26" s="48">
        <f>CU23+CU25</f>
        <v/>
      </c>
      <c r="CV26" s="48">
        <f>CV23+CV25</f>
        <v/>
      </c>
      <c r="CW26" s="48">
        <f>CW23+CW25</f>
        <v/>
      </c>
      <c r="CX26" s="48">
        <f>CX23+CX25</f>
        <v/>
      </c>
      <c r="CY26" s="48">
        <f>CY23+CY25</f>
        <v/>
      </c>
      <c r="CZ26" s="48">
        <f>CZ23+CZ25</f>
        <v/>
      </c>
      <c r="DA26" s="48">
        <f>DA23+DA25</f>
        <v/>
      </c>
      <c r="DB26" s="48">
        <f>DB23+DB25</f>
        <v/>
      </c>
      <c r="DC26" s="48">
        <f>DC23+DC25</f>
        <v/>
      </c>
      <c r="DD26" s="48">
        <f>DD23+DD25</f>
        <v/>
      </c>
      <c r="DE26" s="48">
        <f>DE23+DE25</f>
        <v/>
      </c>
      <c r="DF26" s="48">
        <f>DF23+DF25</f>
        <v/>
      </c>
      <c r="DG26" s="48">
        <f>DG23+DG25</f>
        <v/>
      </c>
      <c r="DH26" s="48">
        <f>DH23+DH25</f>
        <v/>
      </c>
      <c r="DI26" s="48">
        <f>DI23+DI25</f>
        <v/>
      </c>
      <c r="DJ26" s="48">
        <f>DJ23+DJ25</f>
        <v/>
      </c>
      <c r="DK26" s="48">
        <f>DK23+DK25</f>
        <v/>
      </c>
      <c r="DL26" s="48">
        <f>DL23+DL25</f>
        <v/>
      </c>
      <c r="DM26" s="48">
        <f>DM23+DM25</f>
        <v/>
      </c>
      <c r="DN26" s="48">
        <f>DN23+DN25</f>
        <v/>
      </c>
      <c r="DO26" s="48">
        <f>DO23+DO25</f>
        <v/>
      </c>
      <c r="DP26" s="48">
        <f>DP23+DP25</f>
        <v/>
      </c>
      <c r="DQ26" s="48">
        <f>DQ23+DQ25</f>
        <v/>
      </c>
      <c r="DR26" s="48">
        <f>DR23+DR25</f>
        <v/>
      </c>
      <c r="DS26" s="48">
        <f>DS23+DS25</f>
        <v/>
      </c>
      <c r="DT26" s="48">
        <f>DT23+DT25</f>
        <v/>
      </c>
      <c r="DU26" s="48">
        <f>DU23+DU25</f>
        <v/>
      </c>
      <c r="DV26" s="48">
        <f>DV23+DV25</f>
        <v/>
      </c>
      <c r="DW26" s="48">
        <f>DW23+DW25</f>
        <v/>
      </c>
      <c r="DX26" s="48">
        <f>DX23+DX25</f>
        <v/>
      </c>
      <c r="DY26" s="48">
        <f>DY23+DY25</f>
        <v/>
      </c>
      <c r="DZ26" s="48">
        <f>DZ23+DZ25</f>
        <v/>
      </c>
      <c r="EA26" s="48">
        <f>EA23+EA25</f>
        <v/>
      </c>
      <c r="EB26" s="48">
        <f>EB23+EB25</f>
        <v/>
      </c>
      <c r="EC26" s="48">
        <f>EC23+EC25</f>
        <v/>
      </c>
      <c r="ED26" s="48">
        <f>ED23+ED25</f>
        <v/>
      </c>
      <c r="EE26" s="48">
        <f>EE23+EE25</f>
        <v/>
      </c>
      <c r="EF26" s="48">
        <f>EF23+EF25</f>
        <v/>
      </c>
      <c r="EG26" s="48">
        <f>EG23+EG25</f>
        <v/>
      </c>
      <c r="EH26" s="48">
        <f>EH23+EH25</f>
        <v/>
      </c>
      <c r="EI26" s="48">
        <f>EI23+EI25</f>
        <v/>
      </c>
      <c r="EJ26" s="48">
        <f>EJ23+EJ25</f>
        <v/>
      </c>
      <c r="EK26" s="48">
        <f>EK23+EK25</f>
        <v/>
      </c>
      <c r="EL26" s="48">
        <f>EL23+EL25</f>
        <v/>
      </c>
      <c r="EM26" s="48">
        <f>EM23+EM25</f>
        <v/>
      </c>
      <c r="EN26" s="48">
        <f>EN23+EN25</f>
        <v/>
      </c>
      <c r="EO26" s="48">
        <f>EO23+EO25</f>
        <v/>
      </c>
      <c r="EP26" s="48">
        <f>EP23+EP25</f>
        <v/>
      </c>
      <c r="EQ26" s="48">
        <f>EQ23+EQ25</f>
        <v/>
      </c>
      <c r="ER26" s="48">
        <f>ER23+ER25</f>
        <v/>
      </c>
      <c r="ES26" s="48">
        <f>ES23+ES25</f>
        <v/>
      </c>
      <c r="ET26" s="48">
        <f>ET23+ET25</f>
        <v/>
      </c>
      <c r="EU26" s="48">
        <f>EU23+EU25</f>
        <v/>
      </c>
      <c r="EV26" s="48">
        <f>EV23+EV25</f>
        <v/>
      </c>
      <c r="EW26" s="48">
        <f>EW23+EW25</f>
        <v/>
      </c>
      <c r="EX26" s="48">
        <f>EX23+EX25</f>
        <v/>
      </c>
      <c r="EY26" s="48">
        <f>EY23+EY25</f>
        <v/>
      </c>
      <c r="EZ26" s="48">
        <f>EZ23+EZ25</f>
        <v/>
      </c>
      <c r="FA26" s="48">
        <f>FA23+FA25</f>
        <v/>
      </c>
      <c r="FB26" s="48">
        <f>FB23+FB25</f>
        <v/>
      </c>
      <c r="FC26" s="48">
        <f>FC23+FC25</f>
        <v/>
      </c>
      <c r="FD26" s="48">
        <f>FD23+FD25</f>
        <v/>
      </c>
      <c r="FE26" s="48">
        <f>FE23+FE25</f>
        <v/>
      </c>
      <c r="FF26" s="48">
        <f>FF23+FF25</f>
        <v/>
      </c>
      <c r="FG26" s="48">
        <f>FG23+FG25</f>
        <v/>
      </c>
      <c r="FH26" s="48">
        <f>FH23+FH25</f>
        <v/>
      </c>
      <c r="FI26" s="48">
        <f>FI23+FI25</f>
        <v/>
      </c>
      <c r="FJ26" s="48">
        <f>FJ23+FJ25</f>
        <v/>
      </c>
      <c r="FK26" s="48">
        <f>FK23+FK25</f>
        <v/>
      </c>
      <c r="FL26" s="48">
        <f>FL23+FL25</f>
        <v/>
      </c>
      <c r="FM26" s="48">
        <f>FM23+FM25</f>
        <v/>
      </c>
      <c r="FN26" s="48">
        <f>FN23+FN25</f>
        <v/>
      </c>
      <c r="FO26" s="48">
        <f>FO23+FO25</f>
        <v/>
      </c>
      <c r="FP26" s="48">
        <f>FP23+FP25</f>
        <v/>
      </c>
      <c r="FQ26" s="48">
        <f>FQ23+FQ25</f>
        <v/>
      </c>
      <c r="FR26" s="48">
        <f>FR23+FR25</f>
        <v/>
      </c>
      <c r="FS26" s="48">
        <f>FS23+FS25</f>
        <v/>
      </c>
      <c r="FT26" s="48">
        <f>FT23+FT25</f>
        <v/>
      </c>
      <c r="FU26" s="48">
        <f>FU23+FU25</f>
        <v/>
      </c>
      <c r="FV26" s="48">
        <f>FV23+FV25</f>
        <v/>
      </c>
      <c r="FW26" s="48">
        <f>FW23+FW25</f>
        <v/>
      </c>
      <c r="FX26" s="48">
        <f>FX23+FX25</f>
        <v/>
      </c>
      <c r="FY26" s="48">
        <f>FY23+FY25</f>
        <v/>
      </c>
      <c r="FZ26" s="48">
        <f>FZ23+FZ25</f>
        <v/>
      </c>
      <c r="GA26" s="48">
        <f>GA23+GA25</f>
        <v/>
      </c>
    </row>
    <row r="28">
      <c r="A28" s="34" t="inlineStr">
        <is>
          <t>Finance Costs</t>
        </is>
      </c>
      <c r="B28" s="34" t="n"/>
      <c r="C28" s="34" t="n"/>
      <c r="D28" s="34" t="n"/>
      <c r="E28" s="34" t="n"/>
      <c r="F28" s="34" t="n"/>
      <c r="G28" s="34" t="n"/>
      <c r="H28" s="34" t="n"/>
      <c r="I28" s="34" t="n"/>
      <c r="J28" s="34" t="n"/>
      <c r="K28" s="34" t="n"/>
      <c r="L28" s="34" t="n"/>
      <c r="M28" s="34" t="n"/>
      <c r="N28" s="34" t="n"/>
      <c r="O28" s="34" t="n"/>
      <c r="P28" s="34" t="n"/>
      <c r="Q28" s="34" t="n"/>
      <c r="R28" s="34" t="n"/>
      <c r="S28" s="34" t="n"/>
      <c r="T28" s="34" t="n"/>
      <c r="U28" s="34" t="n"/>
      <c r="V28" s="34" t="n"/>
      <c r="W28" s="34" t="n"/>
      <c r="X28" s="34" t="n"/>
      <c r="Y28" s="34" t="n"/>
      <c r="Z28" s="34" t="n"/>
      <c r="AA28" s="34" t="n"/>
      <c r="AB28" s="34" t="n"/>
      <c r="AC28" s="34" t="n"/>
      <c r="AD28" s="34" t="n"/>
      <c r="AE28" s="34" t="n"/>
      <c r="AF28" s="34" t="n"/>
      <c r="AG28" s="34" t="n"/>
      <c r="AH28" s="34" t="n"/>
      <c r="AI28" s="34" t="n"/>
      <c r="AJ28" s="34" t="n"/>
      <c r="AK28" s="34" t="n"/>
      <c r="AL28" s="34" t="n"/>
      <c r="AM28" s="34" t="n"/>
      <c r="AN28" s="34" t="n"/>
      <c r="AO28" s="34" t="n"/>
      <c r="AP28" s="34" t="n"/>
      <c r="AQ28" s="34" t="n"/>
      <c r="AR28" s="34" t="n"/>
      <c r="AS28" s="34" t="n"/>
      <c r="AT28" s="34" t="n"/>
      <c r="AU28" s="34" t="n"/>
      <c r="AV28" s="34" t="n"/>
      <c r="AW28" s="34" t="n"/>
      <c r="AX28" s="34" t="n"/>
      <c r="AY28" s="34" t="n"/>
      <c r="AZ28" s="34" t="n"/>
      <c r="BA28" s="34" t="n"/>
      <c r="BB28" s="34" t="n"/>
      <c r="BC28" s="34" t="n"/>
      <c r="BD28" s="34" t="n"/>
      <c r="BE28" s="34" t="n"/>
      <c r="BF28" s="34" t="n"/>
      <c r="BG28" s="34" t="n"/>
      <c r="BH28" s="34" t="n"/>
      <c r="BI28" s="34" t="n"/>
      <c r="BJ28" s="34" t="n"/>
      <c r="BK28" s="34" t="n"/>
      <c r="BL28" s="34" t="n"/>
      <c r="BM28" s="34" t="n"/>
      <c r="BN28" s="34" t="n"/>
      <c r="BO28" s="34" t="n"/>
      <c r="BP28" s="34" t="n"/>
      <c r="BQ28" s="34" t="n"/>
      <c r="BR28" s="34" t="n"/>
      <c r="BS28" s="34" t="n"/>
      <c r="BT28" s="34" t="n"/>
      <c r="BU28" s="34" t="n"/>
      <c r="BV28" s="34" t="n"/>
      <c r="BW28" s="34" t="n"/>
      <c r="BX28" s="34" t="n"/>
      <c r="BY28" s="34" t="n"/>
      <c r="BZ28" s="34" t="n"/>
      <c r="CA28" s="34" t="n"/>
      <c r="CB28" s="34" t="n"/>
      <c r="CC28" s="34" t="n"/>
      <c r="CD28" s="34" t="n"/>
      <c r="CE28" s="34" t="n"/>
      <c r="CF28" s="34" t="n"/>
      <c r="CG28" s="34" t="n"/>
      <c r="CH28" s="34" t="n"/>
      <c r="CI28" s="34" t="n"/>
      <c r="CJ28" s="34" t="n"/>
      <c r="CK28" s="34" t="n"/>
      <c r="CL28" s="34" t="n"/>
      <c r="CM28" s="34" t="n"/>
      <c r="CN28" s="34" t="n"/>
      <c r="CO28" s="34" t="n"/>
      <c r="CP28" s="34" t="n"/>
      <c r="CQ28" s="34" t="n"/>
      <c r="CR28" s="34" t="n"/>
      <c r="CS28" s="34" t="n"/>
      <c r="CT28" s="34" t="n"/>
      <c r="CU28" s="34" t="n"/>
      <c r="CV28" s="34" t="n"/>
      <c r="CW28" s="34" t="n"/>
      <c r="CX28" s="34" t="n"/>
      <c r="CY28" s="34" t="n"/>
      <c r="CZ28" s="34" t="n"/>
      <c r="DA28" s="34" t="n"/>
      <c r="DB28" s="34" t="n"/>
      <c r="DC28" s="34" t="n"/>
      <c r="DD28" s="34" t="n"/>
      <c r="DE28" s="34" t="n"/>
      <c r="DF28" s="34" t="n"/>
      <c r="DG28" s="34" t="n"/>
      <c r="DH28" s="34" t="n"/>
      <c r="DI28" s="34" t="n"/>
      <c r="DJ28" s="34" t="n"/>
      <c r="DK28" s="34" t="n"/>
      <c r="DL28" s="34" t="n"/>
      <c r="DM28" s="34" t="n"/>
      <c r="DN28" s="34" t="n"/>
      <c r="DO28" s="34" t="n"/>
      <c r="DP28" s="34" t="n"/>
      <c r="DQ28" s="34" t="n"/>
      <c r="DR28" s="34" t="n"/>
      <c r="DS28" s="34" t="n"/>
      <c r="DT28" s="34" t="n"/>
      <c r="DU28" s="34" t="n"/>
      <c r="DV28" s="34" t="n"/>
      <c r="DW28" s="34" t="n"/>
      <c r="DX28" s="34" t="n"/>
      <c r="DY28" s="34" t="n"/>
      <c r="DZ28" s="34" t="n"/>
      <c r="EA28" s="34" t="n"/>
      <c r="EB28" s="34" t="n"/>
      <c r="EC28" s="34" t="n"/>
      <c r="ED28" s="34" t="n"/>
      <c r="EE28" s="34" t="n"/>
      <c r="EF28" s="34" t="n"/>
      <c r="EG28" s="34" t="n"/>
      <c r="EH28" s="34" t="n"/>
      <c r="EI28" s="34" t="n"/>
      <c r="EJ28" s="34" t="n"/>
      <c r="EK28" s="34" t="n"/>
      <c r="EL28" s="34" t="n"/>
      <c r="EM28" s="34" t="n"/>
      <c r="EN28" s="34" t="n"/>
      <c r="EO28" s="34" t="n"/>
      <c r="EP28" s="34" t="n"/>
      <c r="EQ28" s="34" t="n"/>
      <c r="ER28" s="34" t="n"/>
      <c r="ES28" s="34" t="n"/>
      <c r="ET28" s="34" t="n"/>
      <c r="EU28" s="34" t="n"/>
      <c r="EV28" s="34" t="n"/>
      <c r="EW28" s="34" t="n"/>
      <c r="EX28" s="34" t="n"/>
      <c r="EY28" s="34" t="n"/>
      <c r="EZ28" s="34" t="n"/>
      <c r="FA28" s="34" t="n"/>
      <c r="FB28" s="34" t="n"/>
      <c r="FC28" s="34" t="n"/>
      <c r="FD28" s="34" t="n"/>
      <c r="FE28" s="34" t="n"/>
      <c r="FF28" s="34" t="n"/>
      <c r="FG28" s="34" t="n"/>
      <c r="FH28" s="34" t="n"/>
      <c r="FI28" s="34" t="n"/>
      <c r="FJ28" s="34" t="n"/>
      <c r="FK28" s="34" t="n"/>
      <c r="FL28" s="34" t="n"/>
      <c r="FM28" s="34" t="n"/>
      <c r="FN28" s="34" t="n"/>
      <c r="FO28" s="34" t="n"/>
      <c r="FP28" s="34" t="n"/>
      <c r="FQ28" s="34" t="n"/>
      <c r="FR28" s="34" t="n"/>
      <c r="FS28" s="34" t="n"/>
      <c r="FT28" s="34" t="n"/>
      <c r="FU28" s="34" t="n"/>
      <c r="FV28" s="34" t="n"/>
      <c r="FW28" s="34" t="n"/>
      <c r="FX28" s="34" t="n"/>
      <c r="FY28" s="34" t="n"/>
      <c r="FZ28" s="34" t="n"/>
      <c r="GA28" s="34" t="n"/>
    </row>
    <row r="29">
      <c r="A29" s="25" t="inlineStr">
        <is>
          <t>Interest Expense</t>
        </is>
      </c>
      <c r="C29" s="35">
        <f>SUM(D29:GA29)</f>
        <v/>
      </c>
      <c r="D29" s="37">
        <f>-i_Financing!D37</f>
        <v/>
      </c>
      <c r="E29" s="37">
        <f>-i_Financing!E37</f>
        <v/>
      </c>
      <c r="F29" s="37">
        <f>-i_Financing!F37</f>
        <v/>
      </c>
      <c r="G29" s="37">
        <f>-i_Financing!G37</f>
        <v/>
      </c>
      <c r="H29" s="37">
        <f>-i_Financing!H37</f>
        <v/>
      </c>
      <c r="I29" s="37">
        <f>-i_Financing!I37</f>
        <v/>
      </c>
      <c r="J29" s="37">
        <f>-i_Financing!J37</f>
        <v/>
      </c>
      <c r="K29" s="37">
        <f>-i_Financing!K37</f>
        <v/>
      </c>
      <c r="L29" s="37">
        <f>-i_Financing!L37</f>
        <v/>
      </c>
      <c r="M29" s="37">
        <f>-i_Financing!M37</f>
        <v/>
      </c>
      <c r="N29" s="37">
        <f>-i_Financing!N37</f>
        <v/>
      </c>
      <c r="O29" s="37">
        <f>-i_Financing!O37</f>
        <v/>
      </c>
      <c r="P29" s="37">
        <f>-i_Financing!P37</f>
        <v/>
      </c>
      <c r="Q29" s="37">
        <f>-i_Financing!Q37</f>
        <v/>
      </c>
      <c r="R29" s="37">
        <f>-i_Financing!R37</f>
        <v/>
      </c>
      <c r="S29" s="37">
        <f>-i_Financing!S37</f>
        <v/>
      </c>
      <c r="T29" s="37">
        <f>-i_Financing!T37</f>
        <v/>
      </c>
      <c r="U29" s="37">
        <f>-i_Financing!U37</f>
        <v/>
      </c>
      <c r="V29" s="37">
        <f>-i_Financing!V37</f>
        <v/>
      </c>
      <c r="W29" s="37">
        <f>-i_Financing!W37</f>
        <v/>
      </c>
      <c r="X29" s="37">
        <f>-i_Financing!X37</f>
        <v/>
      </c>
      <c r="Y29" s="37">
        <f>-i_Financing!Y37</f>
        <v/>
      </c>
      <c r="Z29" s="37">
        <f>-i_Financing!Z37</f>
        <v/>
      </c>
      <c r="AA29" s="37">
        <f>-i_Financing!AA37</f>
        <v/>
      </c>
      <c r="AB29" s="37">
        <f>-i_Financing!AB37</f>
        <v/>
      </c>
      <c r="AC29" s="37">
        <f>-i_Financing!AC37</f>
        <v/>
      </c>
      <c r="AD29" s="37">
        <f>-i_Financing!AD37</f>
        <v/>
      </c>
      <c r="AE29" s="37">
        <f>-i_Financing!AE37</f>
        <v/>
      </c>
      <c r="AF29" s="37">
        <f>-i_Financing!AF37</f>
        <v/>
      </c>
      <c r="AG29" s="37">
        <f>-i_Financing!AG37</f>
        <v/>
      </c>
      <c r="AH29" s="37">
        <f>-i_Financing!AH37</f>
        <v/>
      </c>
      <c r="AI29" s="37">
        <f>-i_Financing!AI37</f>
        <v/>
      </c>
      <c r="AJ29" s="37">
        <f>-i_Financing!AJ37</f>
        <v/>
      </c>
      <c r="AK29" s="37">
        <f>-i_Financing!AK37</f>
        <v/>
      </c>
      <c r="AL29" s="37">
        <f>-i_Financing!AL37</f>
        <v/>
      </c>
      <c r="AM29" s="37">
        <f>-i_Financing!AM37</f>
        <v/>
      </c>
      <c r="AN29" s="37">
        <f>-i_Financing!AN37</f>
        <v/>
      </c>
      <c r="AO29" s="37">
        <f>-i_Financing!AO37</f>
        <v/>
      </c>
      <c r="AP29" s="37">
        <f>-i_Financing!AP37</f>
        <v/>
      </c>
      <c r="AQ29" s="37">
        <f>-i_Financing!AQ37</f>
        <v/>
      </c>
      <c r="AR29" s="37">
        <f>-i_Financing!AR37</f>
        <v/>
      </c>
      <c r="AS29" s="37">
        <f>-i_Financing!AS37</f>
        <v/>
      </c>
      <c r="AT29" s="37">
        <f>-i_Financing!AT37</f>
        <v/>
      </c>
      <c r="AU29" s="37">
        <f>-i_Financing!AU37</f>
        <v/>
      </c>
      <c r="AV29" s="37">
        <f>-i_Financing!AV37</f>
        <v/>
      </c>
      <c r="AW29" s="37">
        <f>-i_Financing!AW37</f>
        <v/>
      </c>
      <c r="AX29" s="37">
        <f>-i_Financing!AX37</f>
        <v/>
      </c>
      <c r="AY29" s="37">
        <f>-i_Financing!AY37</f>
        <v/>
      </c>
      <c r="AZ29" s="37">
        <f>-i_Financing!AZ37</f>
        <v/>
      </c>
      <c r="BA29" s="37">
        <f>-i_Financing!BA37</f>
        <v/>
      </c>
      <c r="BB29" s="37">
        <f>-i_Financing!BB37</f>
        <v/>
      </c>
      <c r="BC29" s="37">
        <f>-i_Financing!BC37</f>
        <v/>
      </c>
      <c r="BD29" s="37">
        <f>-i_Financing!BD37</f>
        <v/>
      </c>
      <c r="BE29" s="37">
        <f>-i_Financing!BE37</f>
        <v/>
      </c>
      <c r="BF29" s="37">
        <f>-i_Financing!BF37</f>
        <v/>
      </c>
      <c r="BG29" s="37">
        <f>-i_Financing!BG37</f>
        <v/>
      </c>
      <c r="BH29" s="37">
        <f>-i_Financing!BH37</f>
        <v/>
      </c>
      <c r="BI29" s="37">
        <f>-i_Financing!BI37</f>
        <v/>
      </c>
      <c r="BJ29" s="37">
        <f>-i_Financing!BJ37</f>
        <v/>
      </c>
      <c r="BK29" s="37">
        <f>-i_Financing!BK37</f>
        <v/>
      </c>
      <c r="BL29" s="37">
        <f>-i_Financing!BL37</f>
        <v/>
      </c>
      <c r="BM29" s="37">
        <f>-i_Financing!BM37</f>
        <v/>
      </c>
      <c r="BN29" s="37">
        <f>-i_Financing!BN37</f>
        <v/>
      </c>
      <c r="BO29" s="37">
        <f>-i_Financing!BO37</f>
        <v/>
      </c>
      <c r="BP29" s="37">
        <f>-i_Financing!BP37</f>
        <v/>
      </c>
      <c r="BQ29" s="37">
        <f>-i_Financing!BQ37</f>
        <v/>
      </c>
      <c r="BR29" s="37">
        <f>-i_Financing!BR37</f>
        <v/>
      </c>
      <c r="BS29" s="37">
        <f>-i_Financing!BS37</f>
        <v/>
      </c>
      <c r="BT29" s="37">
        <f>-i_Financing!BT37</f>
        <v/>
      </c>
      <c r="BU29" s="37">
        <f>-i_Financing!BU37</f>
        <v/>
      </c>
      <c r="BV29" s="37">
        <f>-i_Financing!BV37</f>
        <v/>
      </c>
      <c r="BW29" s="37">
        <f>-i_Financing!BW37</f>
        <v/>
      </c>
      <c r="BX29" s="37">
        <f>-i_Financing!BX37</f>
        <v/>
      </c>
      <c r="BY29" s="37">
        <f>-i_Financing!BY37</f>
        <v/>
      </c>
      <c r="BZ29" s="37">
        <f>-i_Financing!BZ37</f>
        <v/>
      </c>
      <c r="CA29" s="37">
        <f>-i_Financing!CA37</f>
        <v/>
      </c>
      <c r="CB29" s="37">
        <f>-i_Financing!CB37</f>
        <v/>
      </c>
      <c r="CC29" s="37">
        <f>-i_Financing!CC37</f>
        <v/>
      </c>
      <c r="CD29" s="37">
        <f>-i_Financing!CD37</f>
        <v/>
      </c>
      <c r="CE29" s="37">
        <f>-i_Financing!CE37</f>
        <v/>
      </c>
      <c r="CF29" s="37">
        <f>-i_Financing!CF37</f>
        <v/>
      </c>
      <c r="CG29" s="37">
        <f>-i_Financing!CG37</f>
        <v/>
      </c>
      <c r="CH29" s="37">
        <f>-i_Financing!CH37</f>
        <v/>
      </c>
      <c r="CI29" s="37">
        <f>-i_Financing!CI37</f>
        <v/>
      </c>
      <c r="CJ29" s="37">
        <f>-i_Financing!CJ37</f>
        <v/>
      </c>
      <c r="CK29" s="37">
        <f>-i_Financing!CK37</f>
        <v/>
      </c>
      <c r="CL29" s="37">
        <f>-i_Financing!CL37</f>
        <v/>
      </c>
      <c r="CM29" s="37">
        <f>-i_Financing!CM37</f>
        <v/>
      </c>
      <c r="CN29" s="37">
        <f>-i_Financing!CN37</f>
        <v/>
      </c>
      <c r="CO29" s="37">
        <f>-i_Financing!CO37</f>
        <v/>
      </c>
      <c r="CP29" s="37">
        <f>-i_Financing!CP37</f>
        <v/>
      </c>
      <c r="CQ29" s="37">
        <f>-i_Financing!CQ37</f>
        <v/>
      </c>
      <c r="CR29" s="37">
        <f>-i_Financing!CR37</f>
        <v/>
      </c>
      <c r="CS29" s="37">
        <f>-i_Financing!CS37</f>
        <v/>
      </c>
      <c r="CT29" s="37">
        <f>-i_Financing!CT37</f>
        <v/>
      </c>
      <c r="CU29" s="37">
        <f>-i_Financing!CU37</f>
        <v/>
      </c>
      <c r="CV29" s="37">
        <f>-i_Financing!CV37</f>
        <v/>
      </c>
      <c r="CW29" s="37">
        <f>-i_Financing!CW37</f>
        <v/>
      </c>
      <c r="CX29" s="37">
        <f>-i_Financing!CX37</f>
        <v/>
      </c>
      <c r="CY29" s="37">
        <f>-i_Financing!CY37</f>
        <v/>
      </c>
      <c r="CZ29" s="37">
        <f>-i_Financing!CZ37</f>
        <v/>
      </c>
      <c r="DA29" s="37">
        <f>-i_Financing!DA37</f>
        <v/>
      </c>
      <c r="DB29" s="37">
        <f>-i_Financing!DB37</f>
        <v/>
      </c>
      <c r="DC29" s="37">
        <f>-i_Financing!DC37</f>
        <v/>
      </c>
      <c r="DD29" s="37">
        <f>-i_Financing!DD37</f>
        <v/>
      </c>
      <c r="DE29" s="37">
        <f>-i_Financing!DE37</f>
        <v/>
      </c>
      <c r="DF29" s="37">
        <f>-i_Financing!DF37</f>
        <v/>
      </c>
      <c r="DG29" s="37">
        <f>-i_Financing!DG37</f>
        <v/>
      </c>
      <c r="DH29" s="37">
        <f>-i_Financing!DH37</f>
        <v/>
      </c>
      <c r="DI29" s="37">
        <f>-i_Financing!DI37</f>
        <v/>
      </c>
      <c r="DJ29" s="37">
        <f>-i_Financing!DJ37</f>
        <v/>
      </c>
      <c r="DK29" s="37">
        <f>-i_Financing!DK37</f>
        <v/>
      </c>
      <c r="DL29" s="37">
        <f>-i_Financing!DL37</f>
        <v/>
      </c>
      <c r="DM29" s="37">
        <f>-i_Financing!DM37</f>
        <v/>
      </c>
      <c r="DN29" s="37">
        <f>-i_Financing!DN37</f>
        <v/>
      </c>
      <c r="DO29" s="37">
        <f>-i_Financing!DO37</f>
        <v/>
      </c>
      <c r="DP29" s="37">
        <f>-i_Financing!DP37</f>
        <v/>
      </c>
      <c r="DQ29" s="37">
        <f>-i_Financing!DQ37</f>
        <v/>
      </c>
      <c r="DR29" s="37">
        <f>-i_Financing!DR37</f>
        <v/>
      </c>
      <c r="DS29" s="37">
        <f>-i_Financing!DS37</f>
        <v/>
      </c>
      <c r="DT29" s="37">
        <f>-i_Financing!DT37</f>
        <v/>
      </c>
      <c r="DU29" s="37">
        <f>-i_Financing!DU37</f>
        <v/>
      </c>
      <c r="DV29" s="37">
        <f>-i_Financing!DV37</f>
        <v/>
      </c>
      <c r="DW29" s="37">
        <f>-i_Financing!DW37</f>
        <v/>
      </c>
      <c r="DX29" s="37">
        <f>-i_Financing!DX37</f>
        <v/>
      </c>
      <c r="DY29" s="37">
        <f>-i_Financing!DY37</f>
        <v/>
      </c>
      <c r="DZ29" s="37">
        <f>-i_Financing!DZ37</f>
        <v/>
      </c>
      <c r="EA29" s="37">
        <f>-i_Financing!EA37</f>
        <v/>
      </c>
      <c r="EB29" s="37">
        <f>-i_Financing!EB37</f>
        <v/>
      </c>
      <c r="EC29" s="37">
        <f>-i_Financing!EC37</f>
        <v/>
      </c>
      <c r="ED29" s="37">
        <f>-i_Financing!ED37</f>
        <v/>
      </c>
      <c r="EE29" s="37">
        <f>-i_Financing!EE37</f>
        <v/>
      </c>
      <c r="EF29" s="37">
        <f>-i_Financing!EF37</f>
        <v/>
      </c>
      <c r="EG29" s="37">
        <f>-i_Financing!EG37</f>
        <v/>
      </c>
      <c r="EH29" s="37">
        <f>-i_Financing!EH37</f>
        <v/>
      </c>
      <c r="EI29" s="37">
        <f>-i_Financing!EI37</f>
        <v/>
      </c>
      <c r="EJ29" s="37">
        <f>-i_Financing!EJ37</f>
        <v/>
      </c>
      <c r="EK29" s="37">
        <f>-i_Financing!EK37</f>
        <v/>
      </c>
      <c r="EL29" s="37">
        <f>-i_Financing!EL37</f>
        <v/>
      </c>
      <c r="EM29" s="37">
        <f>-i_Financing!EM37</f>
        <v/>
      </c>
      <c r="EN29" s="37">
        <f>-i_Financing!EN37</f>
        <v/>
      </c>
      <c r="EO29" s="37">
        <f>-i_Financing!EO37</f>
        <v/>
      </c>
      <c r="EP29" s="37">
        <f>-i_Financing!EP37</f>
        <v/>
      </c>
      <c r="EQ29" s="37">
        <f>-i_Financing!EQ37</f>
        <v/>
      </c>
      <c r="ER29" s="37">
        <f>-i_Financing!ER37</f>
        <v/>
      </c>
      <c r="ES29" s="37">
        <f>-i_Financing!ES37</f>
        <v/>
      </c>
      <c r="ET29" s="37">
        <f>-i_Financing!ET37</f>
        <v/>
      </c>
      <c r="EU29" s="37">
        <f>-i_Financing!EU37</f>
        <v/>
      </c>
      <c r="EV29" s="37">
        <f>-i_Financing!EV37</f>
        <v/>
      </c>
      <c r="EW29" s="37">
        <f>-i_Financing!EW37</f>
        <v/>
      </c>
      <c r="EX29" s="37">
        <f>-i_Financing!EX37</f>
        <v/>
      </c>
      <c r="EY29" s="37">
        <f>-i_Financing!EY37</f>
        <v/>
      </c>
      <c r="EZ29" s="37">
        <f>-i_Financing!EZ37</f>
        <v/>
      </c>
      <c r="FA29" s="37">
        <f>-i_Financing!FA37</f>
        <v/>
      </c>
      <c r="FB29" s="37">
        <f>-i_Financing!FB37</f>
        <v/>
      </c>
      <c r="FC29" s="37">
        <f>-i_Financing!FC37</f>
        <v/>
      </c>
      <c r="FD29" s="37">
        <f>-i_Financing!FD37</f>
        <v/>
      </c>
      <c r="FE29" s="37">
        <f>-i_Financing!FE37</f>
        <v/>
      </c>
      <c r="FF29" s="37">
        <f>-i_Financing!FF37</f>
        <v/>
      </c>
      <c r="FG29" s="37">
        <f>-i_Financing!FG37</f>
        <v/>
      </c>
      <c r="FH29" s="37">
        <f>-i_Financing!FH37</f>
        <v/>
      </c>
      <c r="FI29" s="37">
        <f>-i_Financing!FI37</f>
        <v/>
      </c>
      <c r="FJ29" s="37">
        <f>-i_Financing!FJ37</f>
        <v/>
      </c>
      <c r="FK29" s="37">
        <f>-i_Financing!FK37</f>
        <v/>
      </c>
      <c r="FL29" s="37">
        <f>-i_Financing!FL37</f>
        <v/>
      </c>
      <c r="FM29" s="37">
        <f>-i_Financing!FM37</f>
        <v/>
      </c>
      <c r="FN29" s="37">
        <f>-i_Financing!FN37</f>
        <v/>
      </c>
      <c r="FO29" s="37">
        <f>-i_Financing!FO37</f>
        <v/>
      </c>
      <c r="FP29" s="37">
        <f>-i_Financing!FP37</f>
        <v/>
      </c>
      <c r="FQ29" s="37">
        <f>-i_Financing!FQ37</f>
        <v/>
      </c>
      <c r="FR29" s="37">
        <f>-i_Financing!FR37</f>
        <v/>
      </c>
      <c r="FS29" s="37">
        <f>-i_Financing!FS37</f>
        <v/>
      </c>
      <c r="FT29" s="37">
        <f>-i_Financing!FT37</f>
        <v/>
      </c>
      <c r="FU29" s="37">
        <f>-i_Financing!FU37</f>
        <v/>
      </c>
      <c r="FV29" s="37">
        <f>-i_Financing!FV37</f>
        <v/>
      </c>
      <c r="FW29" s="37">
        <f>-i_Financing!FW37</f>
        <v/>
      </c>
      <c r="FX29" s="37">
        <f>-i_Financing!FX37</f>
        <v/>
      </c>
      <c r="FY29" s="37">
        <f>-i_Financing!FY37</f>
        <v/>
      </c>
      <c r="FZ29" s="37">
        <f>-i_Financing!FZ37</f>
        <v/>
      </c>
      <c r="GA29" s="37">
        <f>-i_Financing!GA37</f>
        <v/>
      </c>
    </row>
    <row r="30">
      <c r="A30" s="24" t="inlineStr">
        <is>
          <t>Profit Before Tax (PBT)</t>
        </is>
      </c>
      <c r="C30" s="35">
        <f>SUM(D30:GA30)</f>
        <v/>
      </c>
      <c r="D30" s="48">
        <f>D26+D29</f>
        <v/>
      </c>
      <c r="E30" s="48">
        <f>E26+E29</f>
        <v/>
      </c>
      <c r="F30" s="48">
        <f>F26+F29</f>
        <v/>
      </c>
      <c r="G30" s="48">
        <f>G26+G29</f>
        <v/>
      </c>
      <c r="H30" s="48">
        <f>H26+H29</f>
        <v/>
      </c>
      <c r="I30" s="48">
        <f>I26+I29</f>
        <v/>
      </c>
      <c r="J30" s="48">
        <f>J26+J29</f>
        <v/>
      </c>
      <c r="K30" s="48">
        <f>K26+K29</f>
        <v/>
      </c>
      <c r="L30" s="48">
        <f>L26+L29</f>
        <v/>
      </c>
      <c r="M30" s="48">
        <f>M26+M29</f>
        <v/>
      </c>
      <c r="N30" s="48">
        <f>N26+N29</f>
        <v/>
      </c>
      <c r="O30" s="48">
        <f>O26+O29</f>
        <v/>
      </c>
      <c r="P30" s="48">
        <f>P26+P29</f>
        <v/>
      </c>
      <c r="Q30" s="48">
        <f>Q26+Q29</f>
        <v/>
      </c>
      <c r="R30" s="48">
        <f>R26+R29</f>
        <v/>
      </c>
      <c r="S30" s="48">
        <f>S26+S29</f>
        <v/>
      </c>
      <c r="T30" s="48">
        <f>T26+T29</f>
        <v/>
      </c>
      <c r="U30" s="48">
        <f>U26+U29</f>
        <v/>
      </c>
      <c r="V30" s="48">
        <f>V26+V29</f>
        <v/>
      </c>
      <c r="W30" s="48">
        <f>W26+W29</f>
        <v/>
      </c>
      <c r="X30" s="48">
        <f>X26+X29</f>
        <v/>
      </c>
      <c r="Y30" s="48">
        <f>Y26+Y29</f>
        <v/>
      </c>
      <c r="Z30" s="48">
        <f>Z26+Z29</f>
        <v/>
      </c>
      <c r="AA30" s="48">
        <f>AA26+AA29</f>
        <v/>
      </c>
      <c r="AB30" s="48">
        <f>AB26+AB29</f>
        <v/>
      </c>
      <c r="AC30" s="48">
        <f>AC26+AC29</f>
        <v/>
      </c>
      <c r="AD30" s="48">
        <f>AD26+AD29</f>
        <v/>
      </c>
      <c r="AE30" s="48">
        <f>AE26+AE29</f>
        <v/>
      </c>
      <c r="AF30" s="48">
        <f>AF26+AF29</f>
        <v/>
      </c>
      <c r="AG30" s="48">
        <f>AG26+AG29</f>
        <v/>
      </c>
      <c r="AH30" s="48">
        <f>AH26+AH29</f>
        <v/>
      </c>
      <c r="AI30" s="48">
        <f>AI26+AI29</f>
        <v/>
      </c>
      <c r="AJ30" s="48">
        <f>AJ26+AJ29</f>
        <v/>
      </c>
      <c r="AK30" s="48">
        <f>AK26+AK29</f>
        <v/>
      </c>
      <c r="AL30" s="48">
        <f>AL26+AL29</f>
        <v/>
      </c>
      <c r="AM30" s="48">
        <f>AM26+AM29</f>
        <v/>
      </c>
      <c r="AN30" s="48">
        <f>AN26+AN29</f>
        <v/>
      </c>
      <c r="AO30" s="48">
        <f>AO26+AO29</f>
        <v/>
      </c>
      <c r="AP30" s="48">
        <f>AP26+AP29</f>
        <v/>
      </c>
      <c r="AQ30" s="48">
        <f>AQ26+AQ29</f>
        <v/>
      </c>
      <c r="AR30" s="48">
        <f>AR26+AR29</f>
        <v/>
      </c>
      <c r="AS30" s="48">
        <f>AS26+AS29</f>
        <v/>
      </c>
      <c r="AT30" s="48">
        <f>AT26+AT29</f>
        <v/>
      </c>
      <c r="AU30" s="48">
        <f>AU26+AU29</f>
        <v/>
      </c>
      <c r="AV30" s="48">
        <f>AV26+AV29</f>
        <v/>
      </c>
      <c r="AW30" s="48">
        <f>AW26+AW29</f>
        <v/>
      </c>
      <c r="AX30" s="48">
        <f>AX26+AX29</f>
        <v/>
      </c>
      <c r="AY30" s="48">
        <f>AY26+AY29</f>
        <v/>
      </c>
      <c r="AZ30" s="48">
        <f>AZ26+AZ29</f>
        <v/>
      </c>
      <c r="BA30" s="48">
        <f>BA26+BA29</f>
        <v/>
      </c>
      <c r="BB30" s="48">
        <f>BB26+BB29</f>
        <v/>
      </c>
      <c r="BC30" s="48">
        <f>BC26+BC29</f>
        <v/>
      </c>
      <c r="BD30" s="48">
        <f>BD26+BD29</f>
        <v/>
      </c>
      <c r="BE30" s="48">
        <f>BE26+BE29</f>
        <v/>
      </c>
      <c r="BF30" s="48">
        <f>BF26+BF29</f>
        <v/>
      </c>
      <c r="BG30" s="48">
        <f>BG26+BG29</f>
        <v/>
      </c>
      <c r="BH30" s="48">
        <f>BH26+BH29</f>
        <v/>
      </c>
      <c r="BI30" s="48">
        <f>BI26+BI29</f>
        <v/>
      </c>
      <c r="BJ30" s="48">
        <f>BJ26+BJ29</f>
        <v/>
      </c>
      <c r="BK30" s="48">
        <f>BK26+BK29</f>
        <v/>
      </c>
      <c r="BL30" s="48">
        <f>BL26+BL29</f>
        <v/>
      </c>
      <c r="BM30" s="48">
        <f>BM26+BM29</f>
        <v/>
      </c>
      <c r="BN30" s="48">
        <f>BN26+BN29</f>
        <v/>
      </c>
      <c r="BO30" s="48">
        <f>BO26+BO29</f>
        <v/>
      </c>
      <c r="BP30" s="48">
        <f>BP26+BP29</f>
        <v/>
      </c>
      <c r="BQ30" s="48">
        <f>BQ26+BQ29</f>
        <v/>
      </c>
      <c r="BR30" s="48">
        <f>BR26+BR29</f>
        <v/>
      </c>
      <c r="BS30" s="48">
        <f>BS26+BS29</f>
        <v/>
      </c>
      <c r="BT30" s="48">
        <f>BT26+BT29</f>
        <v/>
      </c>
      <c r="BU30" s="48">
        <f>BU26+BU29</f>
        <v/>
      </c>
      <c r="BV30" s="48">
        <f>BV26+BV29</f>
        <v/>
      </c>
      <c r="BW30" s="48">
        <f>BW26+BW29</f>
        <v/>
      </c>
      <c r="BX30" s="48">
        <f>BX26+BX29</f>
        <v/>
      </c>
      <c r="BY30" s="48">
        <f>BY26+BY29</f>
        <v/>
      </c>
      <c r="BZ30" s="48">
        <f>BZ26+BZ29</f>
        <v/>
      </c>
      <c r="CA30" s="48">
        <f>CA26+CA29</f>
        <v/>
      </c>
      <c r="CB30" s="48">
        <f>CB26+CB29</f>
        <v/>
      </c>
      <c r="CC30" s="48">
        <f>CC26+CC29</f>
        <v/>
      </c>
      <c r="CD30" s="48">
        <f>CD26+CD29</f>
        <v/>
      </c>
      <c r="CE30" s="48">
        <f>CE26+CE29</f>
        <v/>
      </c>
      <c r="CF30" s="48">
        <f>CF26+CF29</f>
        <v/>
      </c>
      <c r="CG30" s="48">
        <f>CG26+CG29</f>
        <v/>
      </c>
      <c r="CH30" s="48">
        <f>CH26+CH29</f>
        <v/>
      </c>
      <c r="CI30" s="48">
        <f>CI26+CI29</f>
        <v/>
      </c>
      <c r="CJ30" s="48">
        <f>CJ26+CJ29</f>
        <v/>
      </c>
      <c r="CK30" s="48">
        <f>CK26+CK29</f>
        <v/>
      </c>
      <c r="CL30" s="48">
        <f>CL26+CL29</f>
        <v/>
      </c>
      <c r="CM30" s="48">
        <f>CM26+CM29</f>
        <v/>
      </c>
      <c r="CN30" s="48">
        <f>CN26+CN29</f>
        <v/>
      </c>
      <c r="CO30" s="48">
        <f>CO26+CO29</f>
        <v/>
      </c>
      <c r="CP30" s="48">
        <f>CP26+CP29</f>
        <v/>
      </c>
      <c r="CQ30" s="48">
        <f>CQ26+CQ29</f>
        <v/>
      </c>
      <c r="CR30" s="48">
        <f>CR26+CR29</f>
        <v/>
      </c>
      <c r="CS30" s="48">
        <f>CS26+CS29</f>
        <v/>
      </c>
      <c r="CT30" s="48">
        <f>CT26+CT29</f>
        <v/>
      </c>
      <c r="CU30" s="48">
        <f>CU26+CU29</f>
        <v/>
      </c>
      <c r="CV30" s="48">
        <f>CV26+CV29</f>
        <v/>
      </c>
      <c r="CW30" s="48">
        <f>CW26+CW29</f>
        <v/>
      </c>
      <c r="CX30" s="48">
        <f>CX26+CX29</f>
        <v/>
      </c>
      <c r="CY30" s="48">
        <f>CY26+CY29</f>
        <v/>
      </c>
      <c r="CZ30" s="48">
        <f>CZ26+CZ29</f>
        <v/>
      </c>
      <c r="DA30" s="48">
        <f>DA26+DA29</f>
        <v/>
      </c>
      <c r="DB30" s="48">
        <f>DB26+DB29</f>
        <v/>
      </c>
      <c r="DC30" s="48">
        <f>DC26+DC29</f>
        <v/>
      </c>
      <c r="DD30" s="48">
        <f>DD26+DD29</f>
        <v/>
      </c>
      <c r="DE30" s="48">
        <f>DE26+DE29</f>
        <v/>
      </c>
      <c r="DF30" s="48">
        <f>DF26+DF29</f>
        <v/>
      </c>
      <c r="DG30" s="48">
        <f>DG26+DG29</f>
        <v/>
      </c>
      <c r="DH30" s="48">
        <f>DH26+DH29</f>
        <v/>
      </c>
      <c r="DI30" s="48">
        <f>DI26+DI29</f>
        <v/>
      </c>
      <c r="DJ30" s="48">
        <f>DJ26+DJ29</f>
        <v/>
      </c>
      <c r="DK30" s="48">
        <f>DK26+DK29</f>
        <v/>
      </c>
      <c r="DL30" s="48">
        <f>DL26+DL29</f>
        <v/>
      </c>
      <c r="DM30" s="48">
        <f>DM26+DM29</f>
        <v/>
      </c>
      <c r="DN30" s="48">
        <f>DN26+DN29</f>
        <v/>
      </c>
      <c r="DO30" s="48">
        <f>DO26+DO29</f>
        <v/>
      </c>
      <c r="DP30" s="48">
        <f>DP26+DP29</f>
        <v/>
      </c>
      <c r="DQ30" s="48">
        <f>DQ26+DQ29</f>
        <v/>
      </c>
      <c r="DR30" s="48">
        <f>DR26+DR29</f>
        <v/>
      </c>
      <c r="DS30" s="48">
        <f>DS26+DS29</f>
        <v/>
      </c>
      <c r="DT30" s="48">
        <f>DT26+DT29</f>
        <v/>
      </c>
      <c r="DU30" s="48">
        <f>DU26+DU29</f>
        <v/>
      </c>
      <c r="DV30" s="48">
        <f>DV26+DV29</f>
        <v/>
      </c>
      <c r="DW30" s="48">
        <f>DW26+DW29</f>
        <v/>
      </c>
      <c r="DX30" s="48">
        <f>DX26+DX29</f>
        <v/>
      </c>
      <c r="DY30" s="48">
        <f>DY26+DY29</f>
        <v/>
      </c>
      <c r="DZ30" s="48">
        <f>DZ26+DZ29</f>
        <v/>
      </c>
      <c r="EA30" s="48">
        <f>EA26+EA29</f>
        <v/>
      </c>
      <c r="EB30" s="48">
        <f>EB26+EB29</f>
        <v/>
      </c>
      <c r="EC30" s="48">
        <f>EC26+EC29</f>
        <v/>
      </c>
      <c r="ED30" s="48">
        <f>ED26+ED29</f>
        <v/>
      </c>
      <c r="EE30" s="48">
        <f>EE26+EE29</f>
        <v/>
      </c>
      <c r="EF30" s="48">
        <f>EF26+EF29</f>
        <v/>
      </c>
      <c r="EG30" s="48">
        <f>EG26+EG29</f>
        <v/>
      </c>
      <c r="EH30" s="48">
        <f>EH26+EH29</f>
        <v/>
      </c>
      <c r="EI30" s="48">
        <f>EI26+EI29</f>
        <v/>
      </c>
      <c r="EJ30" s="48">
        <f>EJ26+EJ29</f>
        <v/>
      </c>
      <c r="EK30" s="48">
        <f>EK26+EK29</f>
        <v/>
      </c>
      <c r="EL30" s="48">
        <f>EL26+EL29</f>
        <v/>
      </c>
      <c r="EM30" s="48">
        <f>EM26+EM29</f>
        <v/>
      </c>
      <c r="EN30" s="48">
        <f>EN26+EN29</f>
        <v/>
      </c>
      <c r="EO30" s="48">
        <f>EO26+EO29</f>
        <v/>
      </c>
      <c r="EP30" s="48">
        <f>EP26+EP29</f>
        <v/>
      </c>
      <c r="EQ30" s="48">
        <f>EQ26+EQ29</f>
        <v/>
      </c>
      <c r="ER30" s="48">
        <f>ER26+ER29</f>
        <v/>
      </c>
      <c r="ES30" s="48">
        <f>ES26+ES29</f>
        <v/>
      </c>
      <c r="ET30" s="48">
        <f>ET26+ET29</f>
        <v/>
      </c>
      <c r="EU30" s="48">
        <f>EU26+EU29</f>
        <v/>
      </c>
      <c r="EV30" s="48">
        <f>EV26+EV29</f>
        <v/>
      </c>
      <c r="EW30" s="48">
        <f>EW26+EW29</f>
        <v/>
      </c>
      <c r="EX30" s="48">
        <f>EX26+EX29</f>
        <v/>
      </c>
      <c r="EY30" s="48">
        <f>EY26+EY29</f>
        <v/>
      </c>
      <c r="EZ30" s="48">
        <f>EZ26+EZ29</f>
        <v/>
      </c>
      <c r="FA30" s="48">
        <f>FA26+FA29</f>
        <v/>
      </c>
      <c r="FB30" s="48">
        <f>FB26+FB29</f>
        <v/>
      </c>
      <c r="FC30" s="48">
        <f>FC26+FC29</f>
        <v/>
      </c>
      <c r="FD30" s="48">
        <f>FD26+FD29</f>
        <v/>
      </c>
      <c r="FE30" s="48">
        <f>FE26+FE29</f>
        <v/>
      </c>
      <c r="FF30" s="48">
        <f>FF26+FF29</f>
        <v/>
      </c>
      <c r="FG30" s="48">
        <f>FG26+FG29</f>
        <v/>
      </c>
      <c r="FH30" s="48">
        <f>FH26+FH29</f>
        <v/>
      </c>
      <c r="FI30" s="48">
        <f>FI26+FI29</f>
        <v/>
      </c>
      <c r="FJ30" s="48">
        <f>FJ26+FJ29</f>
        <v/>
      </c>
      <c r="FK30" s="48">
        <f>FK26+FK29</f>
        <v/>
      </c>
      <c r="FL30" s="48">
        <f>FL26+FL29</f>
        <v/>
      </c>
      <c r="FM30" s="48">
        <f>FM26+FM29</f>
        <v/>
      </c>
      <c r="FN30" s="48">
        <f>FN26+FN29</f>
        <v/>
      </c>
      <c r="FO30" s="48">
        <f>FO26+FO29</f>
        <v/>
      </c>
      <c r="FP30" s="48">
        <f>FP26+FP29</f>
        <v/>
      </c>
      <c r="FQ30" s="48">
        <f>FQ26+FQ29</f>
        <v/>
      </c>
      <c r="FR30" s="48">
        <f>FR26+FR29</f>
        <v/>
      </c>
      <c r="FS30" s="48">
        <f>FS26+FS29</f>
        <v/>
      </c>
      <c r="FT30" s="48">
        <f>FT26+FT29</f>
        <v/>
      </c>
      <c r="FU30" s="48">
        <f>FU26+FU29</f>
        <v/>
      </c>
      <c r="FV30" s="48">
        <f>FV26+FV29</f>
        <v/>
      </c>
      <c r="FW30" s="48">
        <f>FW26+FW29</f>
        <v/>
      </c>
      <c r="FX30" s="48">
        <f>FX26+FX29</f>
        <v/>
      </c>
      <c r="FY30" s="48">
        <f>FY26+FY29</f>
        <v/>
      </c>
      <c r="FZ30" s="48">
        <f>FZ26+FZ29</f>
        <v/>
      </c>
      <c r="GA30" s="48">
        <f>GA26+GA29</f>
        <v/>
      </c>
    </row>
    <row r="32">
      <c r="A32" s="34" t="inlineStr">
        <is>
          <t>Taxation</t>
        </is>
      </c>
      <c r="B32" s="34" t="n"/>
      <c r="C32" s="34" t="n"/>
      <c r="D32" s="34" t="n"/>
      <c r="E32" s="34" t="n"/>
      <c r="F32" s="34" t="n"/>
      <c r="G32" s="34" t="n"/>
      <c r="H32" s="34" t="n"/>
      <c r="I32" s="34" t="n"/>
      <c r="J32" s="34" t="n"/>
      <c r="K32" s="34" t="n"/>
      <c r="L32" s="34" t="n"/>
      <c r="M32" s="34" t="n"/>
      <c r="N32" s="34" t="n"/>
      <c r="O32" s="34" t="n"/>
      <c r="P32" s="34" t="n"/>
      <c r="Q32" s="34" t="n"/>
      <c r="R32" s="34" t="n"/>
      <c r="S32" s="34" t="n"/>
      <c r="T32" s="34" t="n"/>
      <c r="U32" s="34" t="n"/>
      <c r="V32" s="34" t="n"/>
      <c r="W32" s="34" t="n"/>
      <c r="X32" s="34" t="n"/>
      <c r="Y32" s="34" t="n"/>
      <c r="Z32" s="34" t="n"/>
      <c r="AA32" s="34" t="n"/>
      <c r="AB32" s="34" t="n"/>
      <c r="AC32" s="34" t="n"/>
      <c r="AD32" s="34" t="n"/>
      <c r="AE32" s="34" t="n"/>
      <c r="AF32" s="34" t="n"/>
      <c r="AG32" s="34" t="n"/>
      <c r="AH32" s="34" t="n"/>
      <c r="AI32" s="34" t="n"/>
      <c r="AJ32" s="34" t="n"/>
      <c r="AK32" s="34" t="n"/>
      <c r="AL32" s="34" t="n"/>
      <c r="AM32" s="34" t="n"/>
      <c r="AN32" s="34" t="n"/>
      <c r="AO32" s="34" t="n"/>
      <c r="AP32" s="34" t="n"/>
      <c r="AQ32" s="34" t="n"/>
      <c r="AR32" s="34" t="n"/>
      <c r="AS32" s="34" t="n"/>
      <c r="AT32" s="34" t="n"/>
      <c r="AU32" s="34" t="n"/>
      <c r="AV32" s="34" t="n"/>
      <c r="AW32" s="34" t="n"/>
      <c r="AX32" s="34" t="n"/>
      <c r="AY32" s="34" t="n"/>
      <c r="AZ32" s="34" t="n"/>
      <c r="BA32" s="34" t="n"/>
      <c r="BB32" s="34" t="n"/>
      <c r="BC32" s="34" t="n"/>
      <c r="BD32" s="34" t="n"/>
      <c r="BE32" s="34" t="n"/>
      <c r="BF32" s="34" t="n"/>
      <c r="BG32" s="34" t="n"/>
      <c r="BH32" s="34" t="n"/>
      <c r="BI32" s="34" t="n"/>
      <c r="BJ32" s="34" t="n"/>
      <c r="BK32" s="34" t="n"/>
      <c r="BL32" s="34" t="n"/>
      <c r="BM32" s="34" t="n"/>
      <c r="BN32" s="34" t="n"/>
      <c r="BO32" s="34" t="n"/>
      <c r="BP32" s="34" t="n"/>
      <c r="BQ32" s="34" t="n"/>
      <c r="BR32" s="34" t="n"/>
      <c r="BS32" s="34" t="n"/>
      <c r="BT32" s="34" t="n"/>
      <c r="BU32" s="34" t="n"/>
      <c r="BV32" s="34" t="n"/>
      <c r="BW32" s="34" t="n"/>
      <c r="BX32" s="34" t="n"/>
      <c r="BY32" s="34" t="n"/>
      <c r="BZ32" s="34" t="n"/>
      <c r="CA32" s="34" t="n"/>
      <c r="CB32" s="34" t="n"/>
      <c r="CC32" s="34" t="n"/>
      <c r="CD32" s="34" t="n"/>
      <c r="CE32" s="34" t="n"/>
      <c r="CF32" s="34" t="n"/>
      <c r="CG32" s="34" t="n"/>
      <c r="CH32" s="34" t="n"/>
      <c r="CI32" s="34" t="n"/>
      <c r="CJ32" s="34" t="n"/>
      <c r="CK32" s="34" t="n"/>
      <c r="CL32" s="34" t="n"/>
      <c r="CM32" s="34" t="n"/>
      <c r="CN32" s="34" t="n"/>
      <c r="CO32" s="34" t="n"/>
      <c r="CP32" s="34" t="n"/>
      <c r="CQ32" s="34" t="n"/>
      <c r="CR32" s="34" t="n"/>
      <c r="CS32" s="34" t="n"/>
      <c r="CT32" s="34" t="n"/>
      <c r="CU32" s="34" t="n"/>
      <c r="CV32" s="34" t="n"/>
      <c r="CW32" s="34" t="n"/>
      <c r="CX32" s="34" t="n"/>
      <c r="CY32" s="34" t="n"/>
      <c r="CZ32" s="34" t="n"/>
      <c r="DA32" s="34" t="n"/>
      <c r="DB32" s="34" t="n"/>
      <c r="DC32" s="34" t="n"/>
      <c r="DD32" s="34" t="n"/>
      <c r="DE32" s="34" t="n"/>
      <c r="DF32" s="34" t="n"/>
      <c r="DG32" s="34" t="n"/>
      <c r="DH32" s="34" t="n"/>
      <c r="DI32" s="34" t="n"/>
      <c r="DJ32" s="34" t="n"/>
      <c r="DK32" s="34" t="n"/>
      <c r="DL32" s="34" t="n"/>
      <c r="DM32" s="34" t="n"/>
      <c r="DN32" s="34" t="n"/>
      <c r="DO32" s="34" t="n"/>
      <c r="DP32" s="34" t="n"/>
      <c r="DQ32" s="34" t="n"/>
      <c r="DR32" s="34" t="n"/>
      <c r="DS32" s="34" t="n"/>
      <c r="DT32" s="34" t="n"/>
      <c r="DU32" s="34" t="n"/>
      <c r="DV32" s="34" t="n"/>
      <c r="DW32" s="34" t="n"/>
      <c r="DX32" s="34" t="n"/>
      <c r="DY32" s="34" t="n"/>
      <c r="DZ32" s="34" t="n"/>
      <c r="EA32" s="34" t="n"/>
      <c r="EB32" s="34" t="n"/>
      <c r="EC32" s="34" t="n"/>
      <c r="ED32" s="34" t="n"/>
      <c r="EE32" s="34" t="n"/>
      <c r="EF32" s="34" t="n"/>
      <c r="EG32" s="34" t="n"/>
      <c r="EH32" s="34" t="n"/>
      <c r="EI32" s="34" t="n"/>
      <c r="EJ32" s="34" t="n"/>
      <c r="EK32" s="34" t="n"/>
      <c r="EL32" s="34" t="n"/>
      <c r="EM32" s="34" t="n"/>
      <c r="EN32" s="34" t="n"/>
      <c r="EO32" s="34" t="n"/>
      <c r="EP32" s="34" t="n"/>
      <c r="EQ32" s="34" t="n"/>
      <c r="ER32" s="34" t="n"/>
      <c r="ES32" s="34" t="n"/>
      <c r="ET32" s="34" t="n"/>
      <c r="EU32" s="34" t="n"/>
      <c r="EV32" s="34" t="n"/>
      <c r="EW32" s="34" t="n"/>
      <c r="EX32" s="34" t="n"/>
      <c r="EY32" s="34" t="n"/>
      <c r="EZ32" s="34" t="n"/>
      <c r="FA32" s="34" t="n"/>
      <c r="FB32" s="34" t="n"/>
      <c r="FC32" s="34" t="n"/>
      <c r="FD32" s="34" t="n"/>
      <c r="FE32" s="34" t="n"/>
      <c r="FF32" s="34" t="n"/>
      <c r="FG32" s="34" t="n"/>
      <c r="FH32" s="34" t="n"/>
      <c r="FI32" s="34" t="n"/>
      <c r="FJ32" s="34" t="n"/>
      <c r="FK32" s="34" t="n"/>
      <c r="FL32" s="34" t="n"/>
      <c r="FM32" s="34" t="n"/>
      <c r="FN32" s="34" t="n"/>
      <c r="FO32" s="34" t="n"/>
      <c r="FP32" s="34" t="n"/>
      <c r="FQ32" s="34" t="n"/>
      <c r="FR32" s="34" t="n"/>
      <c r="FS32" s="34" t="n"/>
      <c r="FT32" s="34" t="n"/>
      <c r="FU32" s="34" t="n"/>
      <c r="FV32" s="34" t="n"/>
      <c r="FW32" s="34" t="n"/>
      <c r="FX32" s="34" t="n"/>
      <c r="FY32" s="34" t="n"/>
      <c r="FZ32" s="34" t="n"/>
      <c r="GA32" s="34" t="n"/>
    </row>
    <row r="33">
      <c r="A33" s="25" t="inlineStr">
        <is>
          <t>Tax Loss Brought Forward</t>
        </is>
      </c>
      <c r="C33" s="25" t="inlineStr"/>
      <c r="D33" s="47" t="n">
        <v>0</v>
      </c>
      <c r="E33" s="47">
        <f>D36</f>
        <v/>
      </c>
      <c r="F33" s="47">
        <f>E36</f>
        <v/>
      </c>
      <c r="G33" s="47">
        <f>F36</f>
        <v/>
      </c>
      <c r="H33" s="47">
        <f>G36</f>
        <v/>
      </c>
      <c r="I33" s="47">
        <f>H36</f>
        <v/>
      </c>
      <c r="J33" s="47">
        <f>I36</f>
        <v/>
      </c>
      <c r="K33" s="47">
        <f>J36</f>
        <v/>
      </c>
      <c r="L33" s="47">
        <f>K36</f>
        <v/>
      </c>
      <c r="M33" s="47">
        <f>L36</f>
        <v/>
      </c>
      <c r="N33" s="47">
        <f>M36</f>
        <v/>
      </c>
      <c r="O33" s="47">
        <f>N36</f>
        <v/>
      </c>
      <c r="P33" s="47">
        <f>O36</f>
        <v/>
      </c>
      <c r="Q33" s="47">
        <f>P36</f>
        <v/>
      </c>
      <c r="R33" s="47">
        <f>Q36</f>
        <v/>
      </c>
      <c r="S33" s="47">
        <f>R36</f>
        <v/>
      </c>
      <c r="T33" s="47">
        <f>S36</f>
        <v/>
      </c>
      <c r="U33" s="47">
        <f>T36</f>
        <v/>
      </c>
      <c r="V33" s="47">
        <f>U36</f>
        <v/>
      </c>
      <c r="W33" s="47">
        <f>V36</f>
        <v/>
      </c>
      <c r="X33" s="47">
        <f>W36</f>
        <v/>
      </c>
      <c r="Y33" s="47">
        <f>X36</f>
        <v/>
      </c>
      <c r="Z33" s="47">
        <f>Y36</f>
        <v/>
      </c>
      <c r="AA33" s="47">
        <f>Z36</f>
        <v/>
      </c>
      <c r="AB33" s="47">
        <f>AA36</f>
        <v/>
      </c>
      <c r="AC33" s="47">
        <f>AB36</f>
        <v/>
      </c>
      <c r="AD33" s="47">
        <f>AC36</f>
        <v/>
      </c>
      <c r="AE33" s="47">
        <f>AD36</f>
        <v/>
      </c>
      <c r="AF33" s="47">
        <f>AE36</f>
        <v/>
      </c>
      <c r="AG33" s="47">
        <f>AF36</f>
        <v/>
      </c>
      <c r="AH33" s="47">
        <f>AG36</f>
        <v/>
      </c>
      <c r="AI33" s="47">
        <f>AH36</f>
        <v/>
      </c>
      <c r="AJ33" s="47">
        <f>AI36</f>
        <v/>
      </c>
      <c r="AK33" s="47">
        <f>AJ36</f>
        <v/>
      </c>
      <c r="AL33" s="47">
        <f>AK36</f>
        <v/>
      </c>
      <c r="AM33" s="47">
        <f>AL36</f>
        <v/>
      </c>
      <c r="AN33" s="47">
        <f>AM36</f>
        <v/>
      </c>
      <c r="AO33" s="47">
        <f>AN36</f>
        <v/>
      </c>
      <c r="AP33" s="47">
        <f>AO36</f>
        <v/>
      </c>
      <c r="AQ33" s="47">
        <f>AP36</f>
        <v/>
      </c>
      <c r="AR33" s="47">
        <f>AQ36</f>
        <v/>
      </c>
      <c r="AS33" s="47">
        <f>AR36</f>
        <v/>
      </c>
      <c r="AT33" s="47">
        <f>AS36</f>
        <v/>
      </c>
      <c r="AU33" s="47">
        <f>AT36</f>
        <v/>
      </c>
      <c r="AV33" s="47">
        <f>AU36</f>
        <v/>
      </c>
      <c r="AW33" s="47">
        <f>AV36</f>
        <v/>
      </c>
      <c r="AX33" s="47">
        <f>AW36</f>
        <v/>
      </c>
      <c r="AY33" s="47">
        <f>AX36</f>
        <v/>
      </c>
      <c r="AZ33" s="47">
        <f>AY36</f>
        <v/>
      </c>
      <c r="BA33" s="47">
        <f>AZ36</f>
        <v/>
      </c>
      <c r="BB33" s="47">
        <f>BA36</f>
        <v/>
      </c>
      <c r="BC33" s="47">
        <f>BB36</f>
        <v/>
      </c>
      <c r="BD33" s="47">
        <f>BC36</f>
        <v/>
      </c>
      <c r="BE33" s="47">
        <f>BD36</f>
        <v/>
      </c>
      <c r="BF33" s="47">
        <f>BE36</f>
        <v/>
      </c>
      <c r="BG33" s="47">
        <f>BF36</f>
        <v/>
      </c>
      <c r="BH33" s="47">
        <f>BG36</f>
        <v/>
      </c>
      <c r="BI33" s="47">
        <f>BH36</f>
        <v/>
      </c>
      <c r="BJ33" s="47">
        <f>BI36</f>
        <v/>
      </c>
      <c r="BK33" s="47">
        <f>BJ36</f>
        <v/>
      </c>
      <c r="BL33" s="47">
        <f>BK36</f>
        <v/>
      </c>
      <c r="BM33" s="47">
        <f>BL36</f>
        <v/>
      </c>
      <c r="BN33" s="47">
        <f>BM36</f>
        <v/>
      </c>
      <c r="BO33" s="47">
        <f>BN36</f>
        <v/>
      </c>
      <c r="BP33" s="47">
        <f>BO36</f>
        <v/>
      </c>
      <c r="BQ33" s="47">
        <f>BP36</f>
        <v/>
      </c>
      <c r="BR33" s="47">
        <f>BQ36</f>
        <v/>
      </c>
      <c r="BS33" s="47">
        <f>BR36</f>
        <v/>
      </c>
      <c r="BT33" s="47">
        <f>BS36</f>
        <v/>
      </c>
      <c r="BU33" s="47">
        <f>BT36</f>
        <v/>
      </c>
      <c r="BV33" s="47">
        <f>BU36</f>
        <v/>
      </c>
      <c r="BW33" s="47">
        <f>BV36</f>
        <v/>
      </c>
      <c r="BX33" s="47">
        <f>BW36</f>
        <v/>
      </c>
      <c r="BY33" s="47">
        <f>BX36</f>
        <v/>
      </c>
      <c r="BZ33" s="47">
        <f>BY36</f>
        <v/>
      </c>
      <c r="CA33" s="47">
        <f>BZ36</f>
        <v/>
      </c>
      <c r="CB33" s="47">
        <f>CA36</f>
        <v/>
      </c>
      <c r="CC33" s="47">
        <f>CB36</f>
        <v/>
      </c>
      <c r="CD33" s="47">
        <f>CC36</f>
        <v/>
      </c>
      <c r="CE33" s="47">
        <f>CD36</f>
        <v/>
      </c>
      <c r="CF33" s="47">
        <f>CE36</f>
        <v/>
      </c>
      <c r="CG33" s="47">
        <f>CF36</f>
        <v/>
      </c>
      <c r="CH33" s="47">
        <f>CG36</f>
        <v/>
      </c>
      <c r="CI33" s="47">
        <f>CH36</f>
        <v/>
      </c>
      <c r="CJ33" s="47">
        <f>CI36</f>
        <v/>
      </c>
      <c r="CK33" s="47">
        <f>CJ36</f>
        <v/>
      </c>
      <c r="CL33" s="47">
        <f>CK36</f>
        <v/>
      </c>
      <c r="CM33" s="47">
        <f>CL36</f>
        <v/>
      </c>
      <c r="CN33" s="47">
        <f>CM36</f>
        <v/>
      </c>
      <c r="CO33" s="47">
        <f>CN36</f>
        <v/>
      </c>
      <c r="CP33" s="47">
        <f>CO36</f>
        <v/>
      </c>
      <c r="CQ33" s="47">
        <f>CP36</f>
        <v/>
      </c>
      <c r="CR33" s="47">
        <f>CQ36</f>
        <v/>
      </c>
      <c r="CS33" s="47">
        <f>CR36</f>
        <v/>
      </c>
      <c r="CT33" s="47">
        <f>CS36</f>
        <v/>
      </c>
      <c r="CU33" s="47">
        <f>CT36</f>
        <v/>
      </c>
      <c r="CV33" s="47">
        <f>CU36</f>
        <v/>
      </c>
      <c r="CW33" s="47">
        <f>CV36</f>
        <v/>
      </c>
      <c r="CX33" s="47">
        <f>CW36</f>
        <v/>
      </c>
      <c r="CY33" s="47">
        <f>CX36</f>
        <v/>
      </c>
      <c r="CZ33" s="47">
        <f>CY36</f>
        <v/>
      </c>
      <c r="DA33" s="47">
        <f>CZ36</f>
        <v/>
      </c>
      <c r="DB33" s="47">
        <f>DA36</f>
        <v/>
      </c>
      <c r="DC33" s="47">
        <f>DB36</f>
        <v/>
      </c>
      <c r="DD33" s="47">
        <f>DC36</f>
        <v/>
      </c>
      <c r="DE33" s="47">
        <f>DD36</f>
        <v/>
      </c>
      <c r="DF33" s="47">
        <f>DE36</f>
        <v/>
      </c>
      <c r="DG33" s="47">
        <f>DF36</f>
        <v/>
      </c>
      <c r="DH33" s="47">
        <f>DG36</f>
        <v/>
      </c>
      <c r="DI33" s="47">
        <f>DH36</f>
        <v/>
      </c>
      <c r="DJ33" s="47">
        <f>DI36</f>
        <v/>
      </c>
      <c r="DK33" s="47">
        <f>DJ36</f>
        <v/>
      </c>
      <c r="DL33" s="47">
        <f>DK36</f>
        <v/>
      </c>
      <c r="DM33" s="47">
        <f>DL36</f>
        <v/>
      </c>
      <c r="DN33" s="47">
        <f>DM36</f>
        <v/>
      </c>
      <c r="DO33" s="47">
        <f>DN36</f>
        <v/>
      </c>
      <c r="DP33" s="47">
        <f>DO36</f>
        <v/>
      </c>
      <c r="DQ33" s="47">
        <f>DP36</f>
        <v/>
      </c>
      <c r="DR33" s="47">
        <f>DQ36</f>
        <v/>
      </c>
      <c r="DS33" s="47">
        <f>DR36</f>
        <v/>
      </c>
      <c r="DT33" s="47">
        <f>DS36</f>
        <v/>
      </c>
      <c r="DU33" s="47">
        <f>DT36</f>
        <v/>
      </c>
      <c r="DV33" s="47">
        <f>DU36</f>
        <v/>
      </c>
      <c r="DW33" s="47">
        <f>DV36</f>
        <v/>
      </c>
      <c r="DX33" s="47">
        <f>DW36</f>
        <v/>
      </c>
      <c r="DY33" s="47">
        <f>DX36</f>
        <v/>
      </c>
      <c r="DZ33" s="47">
        <f>DY36</f>
        <v/>
      </c>
      <c r="EA33" s="47">
        <f>DZ36</f>
        <v/>
      </c>
      <c r="EB33" s="47">
        <f>EA36</f>
        <v/>
      </c>
      <c r="EC33" s="47">
        <f>EB36</f>
        <v/>
      </c>
      <c r="ED33" s="47">
        <f>EC36</f>
        <v/>
      </c>
      <c r="EE33" s="47">
        <f>ED36</f>
        <v/>
      </c>
      <c r="EF33" s="47">
        <f>EE36</f>
        <v/>
      </c>
      <c r="EG33" s="47">
        <f>EF36</f>
        <v/>
      </c>
      <c r="EH33" s="47">
        <f>EG36</f>
        <v/>
      </c>
      <c r="EI33" s="47">
        <f>EH36</f>
        <v/>
      </c>
      <c r="EJ33" s="47">
        <f>EI36</f>
        <v/>
      </c>
      <c r="EK33" s="47">
        <f>EJ36</f>
        <v/>
      </c>
      <c r="EL33" s="47">
        <f>EK36</f>
        <v/>
      </c>
      <c r="EM33" s="47">
        <f>EL36</f>
        <v/>
      </c>
      <c r="EN33" s="47">
        <f>EM36</f>
        <v/>
      </c>
      <c r="EO33" s="47">
        <f>EN36</f>
        <v/>
      </c>
      <c r="EP33" s="47">
        <f>EO36</f>
        <v/>
      </c>
      <c r="EQ33" s="47">
        <f>EP36</f>
        <v/>
      </c>
      <c r="ER33" s="47">
        <f>EQ36</f>
        <v/>
      </c>
      <c r="ES33" s="47">
        <f>ER36</f>
        <v/>
      </c>
      <c r="ET33" s="47">
        <f>ES36</f>
        <v/>
      </c>
      <c r="EU33" s="47">
        <f>ET36</f>
        <v/>
      </c>
      <c r="EV33" s="47">
        <f>EU36</f>
        <v/>
      </c>
      <c r="EW33" s="47">
        <f>EV36</f>
        <v/>
      </c>
      <c r="EX33" s="47">
        <f>EW36</f>
        <v/>
      </c>
      <c r="EY33" s="47">
        <f>EX36</f>
        <v/>
      </c>
      <c r="EZ33" s="47">
        <f>EY36</f>
        <v/>
      </c>
      <c r="FA33" s="47">
        <f>EZ36</f>
        <v/>
      </c>
      <c r="FB33" s="47">
        <f>FA36</f>
        <v/>
      </c>
      <c r="FC33" s="47">
        <f>FB36</f>
        <v/>
      </c>
      <c r="FD33" s="47">
        <f>FC36</f>
        <v/>
      </c>
      <c r="FE33" s="47">
        <f>FD36</f>
        <v/>
      </c>
      <c r="FF33" s="47">
        <f>FE36</f>
        <v/>
      </c>
      <c r="FG33" s="47">
        <f>FF36</f>
        <v/>
      </c>
      <c r="FH33" s="47">
        <f>FG36</f>
        <v/>
      </c>
      <c r="FI33" s="47">
        <f>FH36</f>
        <v/>
      </c>
      <c r="FJ33" s="47">
        <f>FI36</f>
        <v/>
      </c>
      <c r="FK33" s="47">
        <f>FJ36</f>
        <v/>
      </c>
      <c r="FL33" s="47">
        <f>FK36</f>
        <v/>
      </c>
      <c r="FM33" s="47">
        <f>FL36</f>
        <v/>
      </c>
      <c r="FN33" s="47">
        <f>FM36</f>
        <v/>
      </c>
      <c r="FO33" s="47">
        <f>FN36</f>
        <v/>
      </c>
      <c r="FP33" s="47">
        <f>FO36</f>
        <v/>
      </c>
      <c r="FQ33" s="47">
        <f>FP36</f>
        <v/>
      </c>
      <c r="FR33" s="47">
        <f>FQ36</f>
        <v/>
      </c>
      <c r="FS33" s="47">
        <f>FR36</f>
        <v/>
      </c>
      <c r="FT33" s="47">
        <f>FS36</f>
        <v/>
      </c>
      <c r="FU33" s="47">
        <f>FT36</f>
        <v/>
      </c>
      <c r="FV33" s="47">
        <f>FU36</f>
        <v/>
      </c>
      <c r="FW33" s="47">
        <f>FV36</f>
        <v/>
      </c>
      <c r="FX33" s="47">
        <f>FW36</f>
        <v/>
      </c>
      <c r="FY33" s="47">
        <f>FX36</f>
        <v/>
      </c>
      <c r="FZ33" s="47">
        <f>FY36</f>
        <v/>
      </c>
      <c r="GA33" s="47">
        <f>FZ36</f>
        <v/>
      </c>
    </row>
    <row r="34">
      <c r="A34" s="25" t="inlineStr">
        <is>
          <t>Taxable Income</t>
        </is>
      </c>
      <c r="D34" s="47">
        <f>D30+D33</f>
        <v/>
      </c>
      <c r="E34" s="47">
        <f>E30+E33</f>
        <v/>
      </c>
      <c r="F34" s="47">
        <f>F30+F33</f>
        <v/>
      </c>
      <c r="G34" s="47">
        <f>G30+G33</f>
        <v/>
      </c>
      <c r="H34" s="47">
        <f>H30+H33</f>
        <v/>
      </c>
      <c r="I34" s="47">
        <f>I30+I33</f>
        <v/>
      </c>
      <c r="J34" s="47">
        <f>J30+J33</f>
        <v/>
      </c>
      <c r="K34" s="47">
        <f>K30+K33</f>
        <v/>
      </c>
      <c r="L34" s="47">
        <f>L30+L33</f>
        <v/>
      </c>
      <c r="M34" s="47">
        <f>M30+M33</f>
        <v/>
      </c>
      <c r="N34" s="47">
        <f>N30+N33</f>
        <v/>
      </c>
      <c r="O34" s="47">
        <f>O30+O33</f>
        <v/>
      </c>
      <c r="P34" s="47">
        <f>P30+P33</f>
        <v/>
      </c>
      <c r="Q34" s="47">
        <f>Q30+Q33</f>
        <v/>
      </c>
      <c r="R34" s="47">
        <f>R30+R33</f>
        <v/>
      </c>
      <c r="S34" s="47">
        <f>S30+S33</f>
        <v/>
      </c>
      <c r="T34" s="47">
        <f>T30+T33</f>
        <v/>
      </c>
      <c r="U34" s="47">
        <f>U30+U33</f>
        <v/>
      </c>
      <c r="V34" s="47">
        <f>V30+V33</f>
        <v/>
      </c>
      <c r="W34" s="47">
        <f>W30+W33</f>
        <v/>
      </c>
      <c r="X34" s="47">
        <f>X30+X33</f>
        <v/>
      </c>
      <c r="Y34" s="47">
        <f>Y30+Y33</f>
        <v/>
      </c>
      <c r="Z34" s="47">
        <f>Z30+Z33</f>
        <v/>
      </c>
      <c r="AA34" s="47">
        <f>AA30+AA33</f>
        <v/>
      </c>
      <c r="AB34" s="47">
        <f>AB30+AB33</f>
        <v/>
      </c>
      <c r="AC34" s="47">
        <f>AC30+AC33</f>
        <v/>
      </c>
      <c r="AD34" s="47">
        <f>AD30+AD33</f>
        <v/>
      </c>
      <c r="AE34" s="47">
        <f>AE30+AE33</f>
        <v/>
      </c>
      <c r="AF34" s="47">
        <f>AF30+AF33</f>
        <v/>
      </c>
      <c r="AG34" s="47">
        <f>AG30+AG33</f>
        <v/>
      </c>
      <c r="AH34" s="47">
        <f>AH30+AH33</f>
        <v/>
      </c>
      <c r="AI34" s="47">
        <f>AI30+AI33</f>
        <v/>
      </c>
      <c r="AJ34" s="47">
        <f>AJ30+AJ33</f>
        <v/>
      </c>
      <c r="AK34" s="47">
        <f>AK30+AK33</f>
        <v/>
      </c>
      <c r="AL34" s="47">
        <f>AL30+AL33</f>
        <v/>
      </c>
      <c r="AM34" s="47">
        <f>AM30+AM33</f>
        <v/>
      </c>
      <c r="AN34" s="47">
        <f>AN30+AN33</f>
        <v/>
      </c>
      <c r="AO34" s="47">
        <f>AO30+AO33</f>
        <v/>
      </c>
      <c r="AP34" s="47">
        <f>AP30+AP33</f>
        <v/>
      </c>
      <c r="AQ34" s="47">
        <f>AQ30+AQ33</f>
        <v/>
      </c>
      <c r="AR34" s="47">
        <f>AR30+AR33</f>
        <v/>
      </c>
      <c r="AS34" s="47">
        <f>AS30+AS33</f>
        <v/>
      </c>
      <c r="AT34" s="47">
        <f>AT30+AT33</f>
        <v/>
      </c>
      <c r="AU34" s="47">
        <f>AU30+AU33</f>
        <v/>
      </c>
      <c r="AV34" s="47">
        <f>AV30+AV33</f>
        <v/>
      </c>
      <c r="AW34" s="47">
        <f>AW30+AW33</f>
        <v/>
      </c>
      <c r="AX34" s="47">
        <f>AX30+AX33</f>
        <v/>
      </c>
      <c r="AY34" s="47">
        <f>AY30+AY33</f>
        <v/>
      </c>
      <c r="AZ34" s="47">
        <f>AZ30+AZ33</f>
        <v/>
      </c>
      <c r="BA34" s="47">
        <f>BA30+BA33</f>
        <v/>
      </c>
      <c r="BB34" s="47">
        <f>BB30+BB33</f>
        <v/>
      </c>
      <c r="BC34" s="47">
        <f>BC30+BC33</f>
        <v/>
      </c>
      <c r="BD34" s="47">
        <f>BD30+BD33</f>
        <v/>
      </c>
      <c r="BE34" s="47">
        <f>BE30+BE33</f>
        <v/>
      </c>
      <c r="BF34" s="47">
        <f>BF30+BF33</f>
        <v/>
      </c>
      <c r="BG34" s="47">
        <f>BG30+BG33</f>
        <v/>
      </c>
      <c r="BH34" s="47">
        <f>BH30+BH33</f>
        <v/>
      </c>
      <c r="BI34" s="47">
        <f>BI30+BI33</f>
        <v/>
      </c>
      <c r="BJ34" s="47">
        <f>BJ30+BJ33</f>
        <v/>
      </c>
      <c r="BK34" s="47">
        <f>BK30+BK33</f>
        <v/>
      </c>
      <c r="BL34" s="47">
        <f>BL30+BL33</f>
        <v/>
      </c>
      <c r="BM34" s="47">
        <f>BM30+BM33</f>
        <v/>
      </c>
      <c r="BN34" s="47">
        <f>BN30+BN33</f>
        <v/>
      </c>
      <c r="BO34" s="47">
        <f>BO30+BO33</f>
        <v/>
      </c>
      <c r="BP34" s="47">
        <f>BP30+BP33</f>
        <v/>
      </c>
      <c r="BQ34" s="47">
        <f>BQ30+BQ33</f>
        <v/>
      </c>
      <c r="BR34" s="47">
        <f>BR30+BR33</f>
        <v/>
      </c>
      <c r="BS34" s="47">
        <f>BS30+BS33</f>
        <v/>
      </c>
      <c r="BT34" s="47">
        <f>BT30+BT33</f>
        <v/>
      </c>
      <c r="BU34" s="47">
        <f>BU30+BU33</f>
        <v/>
      </c>
      <c r="BV34" s="47">
        <f>BV30+BV33</f>
        <v/>
      </c>
      <c r="BW34" s="47">
        <f>BW30+BW33</f>
        <v/>
      </c>
      <c r="BX34" s="47">
        <f>BX30+BX33</f>
        <v/>
      </c>
      <c r="BY34" s="47">
        <f>BY30+BY33</f>
        <v/>
      </c>
      <c r="BZ34" s="47">
        <f>BZ30+BZ33</f>
        <v/>
      </c>
      <c r="CA34" s="47">
        <f>CA30+CA33</f>
        <v/>
      </c>
      <c r="CB34" s="47">
        <f>CB30+CB33</f>
        <v/>
      </c>
      <c r="CC34" s="47">
        <f>CC30+CC33</f>
        <v/>
      </c>
      <c r="CD34" s="47">
        <f>CD30+CD33</f>
        <v/>
      </c>
      <c r="CE34" s="47">
        <f>CE30+CE33</f>
        <v/>
      </c>
      <c r="CF34" s="47">
        <f>CF30+CF33</f>
        <v/>
      </c>
      <c r="CG34" s="47">
        <f>CG30+CG33</f>
        <v/>
      </c>
      <c r="CH34" s="47">
        <f>CH30+CH33</f>
        <v/>
      </c>
      <c r="CI34" s="47">
        <f>CI30+CI33</f>
        <v/>
      </c>
      <c r="CJ34" s="47">
        <f>CJ30+CJ33</f>
        <v/>
      </c>
      <c r="CK34" s="47">
        <f>CK30+CK33</f>
        <v/>
      </c>
      <c r="CL34" s="47">
        <f>CL30+CL33</f>
        <v/>
      </c>
      <c r="CM34" s="47">
        <f>CM30+CM33</f>
        <v/>
      </c>
      <c r="CN34" s="47">
        <f>CN30+CN33</f>
        <v/>
      </c>
      <c r="CO34" s="47">
        <f>CO30+CO33</f>
        <v/>
      </c>
      <c r="CP34" s="47">
        <f>CP30+CP33</f>
        <v/>
      </c>
      <c r="CQ34" s="47">
        <f>CQ30+CQ33</f>
        <v/>
      </c>
      <c r="CR34" s="47">
        <f>CR30+CR33</f>
        <v/>
      </c>
      <c r="CS34" s="47">
        <f>CS30+CS33</f>
        <v/>
      </c>
      <c r="CT34" s="47">
        <f>CT30+CT33</f>
        <v/>
      </c>
      <c r="CU34" s="47">
        <f>CU30+CU33</f>
        <v/>
      </c>
      <c r="CV34" s="47">
        <f>CV30+CV33</f>
        <v/>
      </c>
      <c r="CW34" s="47">
        <f>CW30+CW33</f>
        <v/>
      </c>
      <c r="CX34" s="47">
        <f>CX30+CX33</f>
        <v/>
      </c>
      <c r="CY34" s="47">
        <f>CY30+CY33</f>
        <v/>
      </c>
      <c r="CZ34" s="47">
        <f>CZ30+CZ33</f>
        <v/>
      </c>
      <c r="DA34" s="47">
        <f>DA30+DA33</f>
        <v/>
      </c>
      <c r="DB34" s="47">
        <f>DB30+DB33</f>
        <v/>
      </c>
      <c r="DC34" s="47">
        <f>DC30+DC33</f>
        <v/>
      </c>
      <c r="DD34" s="47">
        <f>DD30+DD33</f>
        <v/>
      </c>
      <c r="DE34" s="47">
        <f>DE30+DE33</f>
        <v/>
      </c>
      <c r="DF34" s="47">
        <f>DF30+DF33</f>
        <v/>
      </c>
      <c r="DG34" s="47">
        <f>DG30+DG33</f>
        <v/>
      </c>
      <c r="DH34" s="47">
        <f>DH30+DH33</f>
        <v/>
      </c>
      <c r="DI34" s="47">
        <f>DI30+DI33</f>
        <v/>
      </c>
      <c r="DJ34" s="47">
        <f>DJ30+DJ33</f>
        <v/>
      </c>
      <c r="DK34" s="47">
        <f>DK30+DK33</f>
        <v/>
      </c>
      <c r="DL34" s="47">
        <f>DL30+DL33</f>
        <v/>
      </c>
      <c r="DM34" s="47">
        <f>DM30+DM33</f>
        <v/>
      </c>
      <c r="DN34" s="47">
        <f>DN30+DN33</f>
        <v/>
      </c>
      <c r="DO34" s="47">
        <f>DO30+DO33</f>
        <v/>
      </c>
      <c r="DP34" s="47">
        <f>DP30+DP33</f>
        <v/>
      </c>
      <c r="DQ34" s="47">
        <f>DQ30+DQ33</f>
        <v/>
      </c>
      <c r="DR34" s="47">
        <f>DR30+DR33</f>
        <v/>
      </c>
      <c r="DS34" s="47">
        <f>DS30+DS33</f>
        <v/>
      </c>
      <c r="DT34" s="47">
        <f>DT30+DT33</f>
        <v/>
      </c>
      <c r="DU34" s="47">
        <f>DU30+DU33</f>
        <v/>
      </c>
      <c r="DV34" s="47">
        <f>DV30+DV33</f>
        <v/>
      </c>
      <c r="DW34" s="47">
        <f>DW30+DW33</f>
        <v/>
      </c>
      <c r="DX34" s="47">
        <f>DX30+DX33</f>
        <v/>
      </c>
      <c r="DY34" s="47">
        <f>DY30+DY33</f>
        <v/>
      </c>
      <c r="DZ34" s="47">
        <f>DZ30+DZ33</f>
        <v/>
      </c>
      <c r="EA34" s="47">
        <f>EA30+EA33</f>
        <v/>
      </c>
      <c r="EB34" s="47">
        <f>EB30+EB33</f>
        <v/>
      </c>
      <c r="EC34" s="47">
        <f>EC30+EC33</f>
        <v/>
      </c>
      <c r="ED34" s="47">
        <f>ED30+ED33</f>
        <v/>
      </c>
      <c r="EE34" s="47">
        <f>EE30+EE33</f>
        <v/>
      </c>
      <c r="EF34" s="47">
        <f>EF30+EF33</f>
        <v/>
      </c>
      <c r="EG34" s="47">
        <f>EG30+EG33</f>
        <v/>
      </c>
      <c r="EH34" s="47">
        <f>EH30+EH33</f>
        <v/>
      </c>
      <c r="EI34" s="47">
        <f>EI30+EI33</f>
        <v/>
      </c>
      <c r="EJ34" s="47">
        <f>EJ30+EJ33</f>
        <v/>
      </c>
      <c r="EK34" s="47">
        <f>EK30+EK33</f>
        <v/>
      </c>
      <c r="EL34" s="47">
        <f>EL30+EL33</f>
        <v/>
      </c>
      <c r="EM34" s="47">
        <f>EM30+EM33</f>
        <v/>
      </c>
      <c r="EN34" s="47">
        <f>EN30+EN33</f>
        <v/>
      </c>
      <c r="EO34" s="47">
        <f>EO30+EO33</f>
        <v/>
      </c>
      <c r="EP34" s="47">
        <f>EP30+EP33</f>
        <v/>
      </c>
      <c r="EQ34" s="47">
        <f>EQ30+EQ33</f>
        <v/>
      </c>
      <c r="ER34" s="47">
        <f>ER30+ER33</f>
        <v/>
      </c>
      <c r="ES34" s="47">
        <f>ES30+ES33</f>
        <v/>
      </c>
      <c r="ET34" s="47">
        <f>ET30+ET33</f>
        <v/>
      </c>
      <c r="EU34" s="47">
        <f>EU30+EU33</f>
        <v/>
      </c>
      <c r="EV34" s="47">
        <f>EV30+EV33</f>
        <v/>
      </c>
      <c r="EW34" s="47">
        <f>EW30+EW33</f>
        <v/>
      </c>
      <c r="EX34" s="47">
        <f>EX30+EX33</f>
        <v/>
      </c>
      <c r="EY34" s="47">
        <f>EY30+EY33</f>
        <v/>
      </c>
      <c r="EZ34" s="47">
        <f>EZ30+EZ33</f>
        <v/>
      </c>
      <c r="FA34" s="47">
        <f>FA30+FA33</f>
        <v/>
      </c>
      <c r="FB34" s="47">
        <f>FB30+FB33</f>
        <v/>
      </c>
      <c r="FC34" s="47">
        <f>FC30+FC33</f>
        <v/>
      </c>
      <c r="FD34" s="47">
        <f>FD30+FD33</f>
        <v/>
      </c>
      <c r="FE34" s="47">
        <f>FE30+FE33</f>
        <v/>
      </c>
      <c r="FF34" s="47">
        <f>FF30+FF33</f>
        <v/>
      </c>
      <c r="FG34" s="47">
        <f>FG30+FG33</f>
        <v/>
      </c>
      <c r="FH34" s="47">
        <f>FH30+FH33</f>
        <v/>
      </c>
      <c r="FI34" s="47">
        <f>FI30+FI33</f>
        <v/>
      </c>
      <c r="FJ34" s="47">
        <f>FJ30+FJ33</f>
        <v/>
      </c>
      <c r="FK34" s="47">
        <f>FK30+FK33</f>
        <v/>
      </c>
      <c r="FL34" s="47">
        <f>FL30+FL33</f>
        <v/>
      </c>
      <c r="FM34" s="47">
        <f>FM30+FM33</f>
        <v/>
      </c>
      <c r="FN34" s="47">
        <f>FN30+FN33</f>
        <v/>
      </c>
      <c r="FO34" s="47">
        <f>FO30+FO33</f>
        <v/>
      </c>
      <c r="FP34" s="47">
        <f>FP30+FP33</f>
        <v/>
      </c>
      <c r="FQ34" s="47">
        <f>FQ30+FQ33</f>
        <v/>
      </c>
      <c r="FR34" s="47">
        <f>FR30+FR33</f>
        <v/>
      </c>
      <c r="FS34" s="47">
        <f>FS30+FS33</f>
        <v/>
      </c>
      <c r="FT34" s="47">
        <f>FT30+FT33</f>
        <v/>
      </c>
      <c r="FU34" s="47">
        <f>FU30+FU33</f>
        <v/>
      </c>
      <c r="FV34" s="47">
        <f>FV30+FV33</f>
        <v/>
      </c>
      <c r="FW34" s="47">
        <f>FW30+FW33</f>
        <v/>
      </c>
      <c r="FX34" s="47">
        <f>FX30+FX33</f>
        <v/>
      </c>
      <c r="FY34" s="47">
        <f>FY30+FY33</f>
        <v/>
      </c>
      <c r="FZ34" s="47">
        <f>FZ30+FZ33</f>
        <v/>
      </c>
      <c r="GA34" s="47">
        <f>GA30+GA33</f>
        <v/>
      </c>
    </row>
    <row r="35">
      <c r="A35" s="25" t="inlineStr">
        <is>
          <t>Income Tax Payable</t>
        </is>
      </c>
      <c r="C35" s="35">
        <f>SUM(D35:GA35)</f>
        <v/>
      </c>
      <c r="D35" s="37">
        <f>-MAX(0,D34)*i_Tax!B4</f>
        <v/>
      </c>
      <c r="E35" s="37">
        <f>-MAX(0,E34)*i_Tax!B4</f>
        <v/>
      </c>
      <c r="F35" s="37">
        <f>-MAX(0,F34)*i_Tax!B4</f>
        <v/>
      </c>
      <c r="G35" s="37">
        <f>-MAX(0,G34)*i_Tax!B4</f>
        <v/>
      </c>
      <c r="H35" s="37">
        <f>-MAX(0,H34)*i_Tax!B4</f>
        <v/>
      </c>
      <c r="I35" s="37">
        <f>-MAX(0,I34)*i_Tax!B4</f>
        <v/>
      </c>
      <c r="J35" s="37">
        <f>-MAX(0,J34)*i_Tax!B4</f>
        <v/>
      </c>
      <c r="K35" s="37">
        <f>-MAX(0,K34)*i_Tax!B4</f>
        <v/>
      </c>
      <c r="L35" s="37">
        <f>-MAX(0,L34)*i_Tax!B4</f>
        <v/>
      </c>
      <c r="M35" s="37">
        <f>-MAX(0,M34)*i_Tax!B4</f>
        <v/>
      </c>
      <c r="N35" s="37">
        <f>-MAX(0,N34)*i_Tax!B4</f>
        <v/>
      </c>
      <c r="O35" s="37">
        <f>-MAX(0,O34)*i_Tax!B4</f>
        <v/>
      </c>
      <c r="P35" s="37">
        <f>-MAX(0,P34)*i_Tax!B4</f>
        <v/>
      </c>
      <c r="Q35" s="37">
        <f>-MAX(0,Q34)*i_Tax!B4</f>
        <v/>
      </c>
      <c r="R35" s="37">
        <f>-MAX(0,R34)*i_Tax!B4</f>
        <v/>
      </c>
      <c r="S35" s="37">
        <f>-MAX(0,S34)*i_Tax!B4</f>
        <v/>
      </c>
      <c r="T35" s="37">
        <f>-MAX(0,T34)*i_Tax!B4</f>
        <v/>
      </c>
      <c r="U35" s="37">
        <f>-MAX(0,U34)*i_Tax!B4</f>
        <v/>
      </c>
      <c r="V35" s="37">
        <f>-MAX(0,V34)*i_Tax!B4</f>
        <v/>
      </c>
      <c r="W35" s="37">
        <f>-MAX(0,W34)*i_Tax!B4</f>
        <v/>
      </c>
      <c r="X35" s="37">
        <f>-MAX(0,X34)*i_Tax!B4</f>
        <v/>
      </c>
      <c r="Y35" s="37">
        <f>-MAX(0,Y34)*i_Tax!B4</f>
        <v/>
      </c>
      <c r="Z35" s="37">
        <f>-MAX(0,Z34)*i_Tax!B4</f>
        <v/>
      </c>
      <c r="AA35" s="37">
        <f>-MAX(0,AA34)*i_Tax!B4</f>
        <v/>
      </c>
      <c r="AB35" s="37">
        <f>-MAX(0,AB34)*i_Tax!B4</f>
        <v/>
      </c>
      <c r="AC35" s="37">
        <f>-MAX(0,AC34)*i_Tax!B4</f>
        <v/>
      </c>
      <c r="AD35" s="37">
        <f>-MAX(0,AD34)*i_Tax!B4</f>
        <v/>
      </c>
      <c r="AE35" s="37">
        <f>-MAX(0,AE34)*i_Tax!B4</f>
        <v/>
      </c>
      <c r="AF35" s="37">
        <f>-MAX(0,AF34)*i_Tax!B4</f>
        <v/>
      </c>
      <c r="AG35" s="37">
        <f>-MAX(0,AG34)*i_Tax!B4</f>
        <v/>
      </c>
      <c r="AH35" s="37">
        <f>-MAX(0,AH34)*i_Tax!B4</f>
        <v/>
      </c>
      <c r="AI35" s="37">
        <f>-MAX(0,AI34)*i_Tax!B4</f>
        <v/>
      </c>
      <c r="AJ35" s="37">
        <f>-MAX(0,AJ34)*i_Tax!B4</f>
        <v/>
      </c>
      <c r="AK35" s="37">
        <f>-MAX(0,AK34)*i_Tax!B4</f>
        <v/>
      </c>
      <c r="AL35" s="37">
        <f>-MAX(0,AL34)*i_Tax!B4</f>
        <v/>
      </c>
      <c r="AM35" s="37">
        <f>-MAX(0,AM34)*i_Tax!B4</f>
        <v/>
      </c>
      <c r="AN35" s="37">
        <f>-MAX(0,AN34)*i_Tax!B4</f>
        <v/>
      </c>
      <c r="AO35" s="37">
        <f>-MAX(0,AO34)*i_Tax!B4</f>
        <v/>
      </c>
      <c r="AP35" s="37">
        <f>-MAX(0,AP34)*i_Tax!B4</f>
        <v/>
      </c>
      <c r="AQ35" s="37">
        <f>-MAX(0,AQ34)*i_Tax!B4</f>
        <v/>
      </c>
      <c r="AR35" s="37">
        <f>-MAX(0,AR34)*i_Tax!B4</f>
        <v/>
      </c>
      <c r="AS35" s="37">
        <f>-MAX(0,AS34)*i_Tax!B4</f>
        <v/>
      </c>
      <c r="AT35" s="37">
        <f>-MAX(0,AT34)*i_Tax!B4</f>
        <v/>
      </c>
      <c r="AU35" s="37">
        <f>-MAX(0,AU34)*i_Tax!B4</f>
        <v/>
      </c>
      <c r="AV35" s="37">
        <f>-MAX(0,AV34)*i_Tax!B4</f>
        <v/>
      </c>
      <c r="AW35" s="37">
        <f>-MAX(0,AW34)*i_Tax!B4</f>
        <v/>
      </c>
      <c r="AX35" s="37">
        <f>-MAX(0,AX34)*i_Tax!B4</f>
        <v/>
      </c>
      <c r="AY35" s="37">
        <f>-MAX(0,AY34)*i_Tax!B4</f>
        <v/>
      </c>
      <c r="AZ35" s="37">
        <f>-MAX(0,AZ34)*i_Tax!B4</f>
        <v/>
      </c>
      <c r="BA35" s="37">
        <f>-MAX(0,BA34)*i_Tax!B4</f>
        <v/>
      </c>
      <c r="BB35" s="37">
        <f>-MAX(0,BB34)*i_Tax!B4</f>
        <v/>
      </c>
      <c r="BC35" s="37">
        <f>-MAX(0,BC34)*i_Tax!B4</f>
        <v/>
      </c>
      <c r="BD35" s="37">
        <f>-MAX(0,BD34)*i_Tax!B4</f>
        <v/>
      </c>
      <c r="BE35" s="37">
        <f>-MAX(0,BE34)*i_Tax!B4</f>
        <v/>
      </c>
      <c r="BF35" s="37">
        <f>-MAX(0,BF34)*i_Tax!B4</f>
        <v/>
      </c>
      <c r="BG35" s="37">
        <f>-MAX(0,BG34)*i_Tax!B4</f>
        <v/>
      </c>
      <c r="BH35" s="37">
        <f>-MAX(0,BH34)*i_Tax!B4</f>
        <v/>
      </c>
      <c r="BI35" s="37">
        <f>-MAX(0,BI34)*i_Tax!B4</f>
        <v/>
      </c>
      <c r="BJ35" s="37">
        <f>-MAX(0,BJ34)*i_Tax!B4</f>
        <v/>
      </c>
      <c r="BK35" s="37">
        <f>-MAX(0,BK34)*i_Tax!B4</f>
        <v/>
      </c>
      <c r="BL35" s="37">
        <f>-MAX(0,BL34)*i_Tax!B4</f>
        <v/>
      </c>
      <c r="BM35" s="37">
        <f>-MAX(0,BM34)*i_Tax!B4</f>
        <v/>
      </c>
      <c r="BN35" s="37">
        <f>-MAX(0,BN34)*i_Tax!B4</f>
        <v/>
      </c>
      <c r="BO35" s="37">
        <f>-MAX(0,BO34)*i_Tax!B4</f>
        <v/>
      </c>
      <c r="BP35" s="37">
        <f>-MAX(0,BP34)*i_Tax!B4</f>
        <v/>
      </c>
      <c r="BQ35" s="37">
        <f>-MAX(0,BQ34)*i_Tax!B4</f>
        <v/>
      </c>
      <c r="BR35" s="37">
        <f>-MAX(0,BR34)*i_Tax!B4</f>
        <v/>
      </c>
      <c r="BS35" s="37">
        <f>-MAX(0,BS34)*i_Tax!B4</f>
        <v/>
      </c>
      <c r="BT35" s="37">
        <f>-MAX(0,BT34)*i_Tax!B4</f>
        <v/>
      </c>
      <c r="BU35" s="37">
        <f>-MAX(0,BU34)*i_Tax!B4</f>
        <v/>
      </c>
      <c r="BV35" s="37">
        <f>-MAX(0,BV34)*i_Tax!B4</f>
        <v/>
      </c>
      <c r="BW35" s="37">
        <f>-MAX(0,BW34)*i_Tax!B4</f>
        <v/>
      </c>
      <c r="BX35" s="37">
        <f>-MAX(0,BX34)*i_Tax!B4</f>
        <v/>
      </c>
      <c r="BY35" s="37">
        <f>-MAX(0,BY34)*i_Tax!B4</f>
        <v/>
      </c>
      <c r="BZ35" s="37">
        <f>-MAX(0,BZ34)*i_Tax!B4</f>
        <v/>
      </c>
      <c r="CA35" s="37">
        <f>-MAX(0,CA34)*i_Tax!B4</f>
        <v/>
      </c>
      <c r="CB35" s="37">
        <f>-MAX(0,CB34)*i_Tax!B4</f>
        <v/>
      </c>
      <c r="CC35" s="37">
        <f>-MAX(0,CC34)*i_Tax!B4</f>
        <v/>
      </c>
      <c r="CD35" s="37">
        <f>-MAX(0,CD34)*i_Tax!B4</f>
        <v/>
      </c>
      <c r="CE35" s="37">
        <f>-MAX(0,CE34)*i_Tax!B4</f>
        <v/>
      </c>
      <c r="CF35" s="37">
        <f>-MAX(0,CF34)*i_Tax!B4</f>
        <v/>
      </c>
      <c r="CG35" s="37">
        <f>-MAX(0,CG34)*i_Tax!B4</f>
        <v/>
      </c>
      <c r="CH35" s="37">
        <f>-MAX(0,CH34)*i_Tax!B4</f>
        <v/>
      </c>
      <c r="CI35" s="37">
        <f>-MAX(0,CI34)*i_Tax!B4</f>
        <v/>
      </c>
      <c r="CJ35" s="37">
        <f>-MAX(0,CJ34)*i_Tax!B4</f>
        <v/>
      </c>
      <c r="CK35" s="37">
        <f>-MAX(0,CK34)*i_Tax!B4</f>
        <v/>
      </c>
      <c r="CL35" s="37">
        <f>-MAX(0,CL34)*i_Tax!B4</f>
        <v/>
      </c>
      <c r="CM35" s="37">
        <f>-MAX(0,CM34)*i_Tax!B4</f>
        <v/>
      </c>
      <c r="CN35" s="37">
        <f>-MAX(0,CN34)*i_Tax!B4</f>
        <v/>
      </c>
      <c r="CO35" s="37">
        <f>-MAX(0,CO34)*i_Tax!B4</f>
        <v/>
      </c>
      <c r="CP35" s="37">
        <f>-MAX(0,CP34)*i_Tax!B4</f>
        <v/>
      </c>
      <c r="CQ35" s="37">
        <f>-MAX(0,CQ34)*i_Tax!B4</f>
        <v/>
      </c>
      <c r="CR35" s="37">
        <f>-MAX(0,CR34)*i_Tax!B4</f>
        <v/>
      </c>
      <c r="CS35" s="37">
        <f>-MAX(0,CS34)*i_Tax!B4</f>
        <v/>
      </c>
      <c r="CT35" s="37">
        <f>-MAX(0,CT34)*i_Tax!B4</f>
        <v/>
      </c>
      <c r="CU35" s="37">
        <f>-MAX(0,CU34)*i_Tax!B4</f>
        <v/>
      </c>
      <c r="CV35" s="37">
        <f>-MAX(0,CV34)*i_Tax!B4</f>
        <v/>
      </c>
      <c r="CW35" s="37">
        <f>-MAX(0,CW34)*i_Tax!B4</f>
        <v/>
      </c>
      <c r="CX35" s="37">
        <f>-MAX(0,CX34)*i_Tax!B4</f>
        <v/>
      </c>
      <c r="CY35" s="37">
        <f>-MAX(0,CY34)*i_Tax!B4</f>
        <v/>
      </c>
      <c r="CZ35" s="37">
        <f>-MAX(0,CZ34)*i_Tax!B4</f>
        <v/>
      </c>
      <c r="DA35" s="37">
        <f>-MAX(0,DA34)*i_Tax!B4</f>
        <v/>
      </c>
      <c r="DB35" s="37">
        <f>-MAX(0,DB34)*i_Tax!B4</f>
        <v/>
      </c>
      <c r="DC35" s="37">
        <f>-MAX(0,DC34)*i_Tax!B4</f>
        <v/>
      </c>
      <c r="DD35" s="37">
        <f>-MAX(0,DD34)*i_Tax!B4</f>
        <v/>
      </c>
      <c r="DE35" s="37">
        <f>-MAX(0,DE34)*i_Tax!B4</f>
        <v/>
      </c>
      <c r="DF35" s="37">
        <f>-MAX(0,DF34)*i_Tax!B4</f>
        <v/>
      </c>
      <c r="DG35" s="37">
        <f>-MAX(0,DG34)*i_Tax!B4</f>
        <v/>
      </c>
      <c r="DH35" s="37">
        <f>-MAX(0,DH34)*i_Tax!B4</f>
        <v/>
      </c>
      <c r="DI35" s="37">
        <f>-MAX(0,DI34)*i_Tax!B4</f>
        <v/>
      </c>
      <c r="DJ35" s="37">
        <f>-MAX(0,DJ34)*i_Tax!B4</f>
        <v/>
      </c>
      <c r="DK35" s="37">
        <f>-MAX(0,DK34)*i_Tax!B4</f>
        <v/>
      </c>
      <c r="DL35" s="37">
        <f>-MAX(0,DL34)*i_Tax!B4</f>
        <v/>
      </c>
      <c r="DM35" s="37">
        <f>-MAX(0,DM34)*i_Tax!B4</f>
        <v/>
      </c>
      <c r="DN35" s="37">
        <f>-MAX(0,DN34)*i_Tax!B4</f>
        <v/>
      </c>
      <c r="DO35" s="37">
        <f>-MAX(0,DO34)*i_Tax!B4</f>
        <v/>
      </c>
      <c r="DP35" s="37">
        <f>-MAX(0,DP34)*i_Tax!B4</f>
        <v/>
      </c>
      <c r="DQ35" s="37">
        <f>-MAX(0,DQ34)*i_Tax!B4</f>
        <v/>
      </c>
      <c r="DR35" s="37">
        <f>-MAX(0,DR34)*i_Tax!B4</f>
        <v/>
      </c>
      <c r="DS35" s="37">
        <f>-MAX(0,DS34)*i_Tax!B4</f>
        <v/>
      </c>
      <c r="DT35" s="37">
        <f>-MAX(0,DT34)*i_Tax!B4</f>
        <v/>
      </c>
      <c r="DU35" s="37">
        <f>-MAX(0,DU34)*i_Tax!B4</f>
        <v/>
      </c>
      <c r="DV35" s="37">
        <f>-MAX(0,DV34)*i_Tax!B4</f>
        <v/>
      </c>
      <c r="DW35" s="37">
        <f>-MAX(0,DW34)*i_Tax!B4</f>
        <v/>
      </c>
      <c r="DX35" s="37">
        <f>-MAX(0,DX34)*i_Tax!B4</f>
        <v/>
      </c>
      <c r="DY35" s="37">
        <f>-MAX(0,DY34)*i_Tax!B4</f>
        <v/>
      </c>
      <c r="DZ35" s="37">
        <f>-MAX(0,DZ34)*i_Tax!B4</f>
        <v/>
      </c>
      <c r="EA35" s="37">
        <f>-MAX(0,EA34)*i_Tax!B4</f>
        <v/>
      </c>
      <c r="EB35" s="37">
        <f>-MAX(0,EB34)*i_Tax!B4</f>
        <v/>
      </c>
      <c r="EC35" s="37">
        <f>-MAX(0,EC34)*i_Tax!B4</f>
        <v/>
      </c>
      <c r="ED35" s="37">
        <f>-MAX(0,ED34)*i_Tax!B4</f>
        <v/>
      </c>
      <c r="EE35" s="37">
        <f>-MAX(0,EE34)*i_Tax!B4</f>
        <v/>
      </c>
      <c r="EF35" s="37">
        <f>-MAX(0,EF34)*i_Tax!B4</f>
        <v/>
      </c>
      <c r="EG35" s="37">
        <f>-MAX(0,EG34)*i_Tax!B4</f>
        <v/>
      </c>
      <c r="EH35" s="37">
        <f>-MAX(0,EH34)*i_Tax!B4</f>
        <v/>
      </c>
      <c r="EI35" s="37">
        <f>-MAX(0,EI34)*i_Tax!B4</f>
        <v/>
      </c>
      <c r="EJ35" s="37">
        <f>-MAX(0,EJ34)*i_Tax!B4</f>
        <v/>
      </c>
      <c r="EK35" s="37">
        <f>-MAX(0,EK34)*i_Tax!B4</f>
        <v/>
      </c>
      <c r="EL35" s="37">
        <f>-MAX(0,EL34)*i_Tax!B4</f>
        <v/>
      </c>
      <c r="EM35" s="37">
        <f>-MAX(0,EM34)*i_Tax!B4</f>
        <v/>
      </c>
      <c r="EN35" s="37">
        <f>-MAX(0,EN34)*i_Tax!B4</f>
        <v/>
      </c>
      <c r="EO35" s="37">
        <f>-MAX(0,EO34)*i_Tax!B4</f>
        <v/>
      </c>
      <c r="EP35" s="37">
        <f>-MAX(0,EP34)*i_Tax!B4</f>
        <v/>
      </c>
      <c r="EQ35" s="37">
        <f>-MAX(0,EQ34)*i_Tax!B4</f>
        <v/>
      </c>
      <c r="ER35" s="37">
        <f>-MAX(0,ER34)*i_Tax!B4</f>
        <v/>
      </c>
      <c r="ES35" s="37">
        <f>-MAX(0,ES34)*i_Tax!B4</f>
        <v/>
      </c>
      <c r="ET35" s="37">
        <f>-MAX(0,ET34)*i_Tax!B4</f>
        <v/>
      </c>
      <c r="EU35" s="37">
        <f>-MAX(0,EU34)*i_Tax!B4</f>
        <v/>
      </c>
      <c r="EV35" s="37">
        <f>-MAX(0,EV34)*i_Tax!B4</f>
        <v/>
      </c>
      <c r="EW35" s="37">
        <f>-MAX(0,EW34)*i_Tax!B4</f>
        <v/>
      </c>
      <c r="EX35" s="37">
        <f>-MAX(0,EX34)*i_Tax!B4</f>
        <v/>
      </c>
      <c r="EY35" s="37">
        <f>-MAX(0,EY34)*i_Tax!B4</f>
        <v/>
      </c>
      <c r="EZ35" s="37">
        <f>-MAX(0,EZ34)*i_Tax!B4</f>
        <v/>
      </c>
      <c r="FA35" s="37">
        <f>-MAX(0,FA34)*i_Tax!B4</f>
        <v/>
      </c>
      <c r="FB35" s="37">
        <f>-MAX(0,FB34)*i_Tax!B4</f>
        <v/>
      </c>
      <c r="FC35" s="37">
        <f>-MAX(0,FC34)*i_Tax!B4</f>
        <v/>
      </c>
      <c r="FD35" s="37">
        <f>-MAX(0,FD34)*i_Tax!B4</f>
        <v/>
      </c>
      <c r="FE35" s="37">
        <f>-MAX(0,FE34)*i_Tax!B4</f>
        <v/>
      </c>
      <c r="FF35" s="37">
        <f>-MAX(0,FF34)*i_Tax!B4</f>
        <v/>
      </c>
      <c r="FG35" s="37">
        <f>-MAX(0,FG34)*i_Tax!B4</f>
        <v/>
      </c>
      <c r="FH35" s="37">
        <f>-MAX(0,FH34)*i_Tax!B4</f>
        <v/>
      </c>
      <c r="FI35" s="37">
        <f>-MAX(0,FI34)*i_Tax!B4</f>
        <v/>
      </c>
      <c r="FJ35" s="37">
        <f>-MAX(0,FJ34)*i_Tax!B4</f>
        <v/>
      </c>
      <c r="FK35" s="37">
        <f>-MAX(0,FK34)*i_Tax!B4</f>
        <v/>
      </c>
      <c r="FL35" s="37">
        <f>-MAX(0,FL34)*i_Tax!B4</f>
        <v/>
      </c>
      <c r="FM35" s="37">
        <f>-MAX(0,FM34)*i_Tax!B4</f>
        <v/>
      </c>
      <c r="FN35" s="37">
        <f>-MAX(0,FN34)*i_Tax!B4</f>
        <v/>
      </c>
      <c r="FO35" s="37">
        <f>-MAX(0,FO34)*i_Tax!B4</f>
        <v/>
      </c>
      <c r="FP35" s="37">
        <f>-MAX(0,FP34)*i_Tax!B4</f>
        <v/>
      </c>
      <c r="FQ35" s="37">
        <f>-MAX(0,FQ34)*i_Tax!B4</f>
        <v/>
      </c>
      <c r="FR35" s="37">
        <f>-MAX(0,FR34)*i_Tax!B4</f>
        <v/>
      </c>
      <c r="FS35" s="37">
        <f>-MAX(0,FS34)*i_Tax!B4</f>
        <v/>
      </c>
      <c r="FT35" s="37">
        <f>-MAX(0,FT34)*i_Tax!B4</f>
        <v/>
      </c>
      <c r="FU35" s="37">
        <f>-MAX(0,FU34)*i_Tax!B4</f>
        <v/>
      </c>
      <c r="FV35" s="37">
        <f>-MAX(0,FV34)*i_Tax!B4</f>
        <v/>
      </c>
      <c r="FW35" s="37">
        <f>-MAX(0,FW34)*i_Tax!B4</f>
        <v/>
      </c>
      <c r="FX35" s="37">
        <f>-MAX(0,FX34)*i_Tax!B4</f>
        <v/>
      </c>
      <c r="FY35" s="37">
        <f>-MAX(0,FY34)*i_Tax!B4</f>
        <v/>
      </c>
      <c r="FZ35" s="37">
        <f>-MAX(0,FZ34)*i_Tax!B4</f>
        <v/>
      </c>
      <c r="GA35" s="37">
        <f>-MAX(0,GA34)*i_Tax!B4</f>
        <v/>
      </c>
    </row>
    <row r="36">
      <c r="A36" s="25" t="inlineStr">
        <is>
          <t>Tax Loss Carried Forward</t>
        </is>
      </c>
      <c r="D36" s="47">
        <f>MIN(0,D34)</f>
        <v/>
      </c>
      <c r="E36" s="47">
        <f>MIN(0,E34)</f>
        <v/>
      </c>
      <c r="F36" s="47">
        <f>MIN(0,F34)</f>
        <v/>
      </c>
      <c r="G36" s="47">
        <f>MIN(0,G34)</f>
        <v/>
      </c>
      <c r="H36" s="47">
        <f>MIN(0,H34)</f>
        <v/>
      </c>
      <c r="I36" s="47">
        <f>MIN(0,I34)</f>
        <v/>
      </c>
      <c r="J36" s="47">
        <f>MIN(0,J34)</f>
        <v/>
      </c>
      <c r="K36" s="47">
        <f>MIN(0,K34)</f>
        <v/>
      </c>
      <c r="L36" s="47">
        <f>MIN(0,L34)</f>
        <v/>
      </c>
      <c r="M36" s="47">
        <f>MIN(0,M34)</f>
        <v/>
      </c>
      <c r="N36" s="47">
        <f>MIN(0,N34)</f>
        <v/>
      </c>
      <c r="O36" s="47">
        <f>MIN(0,O34)</f>
        <v/>
      </c>
      <c r="P36" s="47">
        <f>MIN(0,P34)</f>
        <v/>
      </c>
      <c r="Q36" s="47">
        <f>MIN(0,Q34)</f>
        <v/>
      </c>
      <c r="R36" s="47">
        <f>MIN(0,R34)</f>
        <v/>
      </c>
      <c r="S36" s="47">
        <f>MIN(0,S34)</f>
        <v/>
      </c>
      <c r="T36" s="47">
        <f>MIN(0,T34)</f>
        <v/>
      </c>
      <c r="U36" s="47">
        <f>MIN(0,U34)</f>
        <v/>
      </c>
      <c r="V36" s="47">
        <f>MIN(0,V34)</f>
        <v/>
      </c>
      <c r="W36" s="47">
        <f>MIN(0,W34)</f>
        <v/>
      </c>
      <c r="X36" s="47">
        <f>MIN(0,X34)</f>
        <v/>
      </c>
      <c r="Y36" s="47">
        <f>MIN(0,Y34)</f>
        <v/>
      </c>
      <c r="Z36" s="47">
        <f>MIN(0,Z34)</f>
        <v/>
      </c>
      <c r="AA36" s="47">
        <f>MIN(0,AA34)</f>
        <v/>
      </c>
      <c r="AB36" s="47">
        <f>MIN(0,AB34)</f>
        <v/>
      </c>
      <c r="AC36" s="47">
        <f>MIN(0,AC34)</f>
        <v/>
      </c>
      <c r="AD36" s="47">
        <f>MIN(0,AD34)</f>
        <v/>
      </c>
      <c r="AE36" s="47">
        <f>MIN(0,AE34)</f>
        <v/>
      </c>
      <c r="AF36" s="47">
        <f>MIN(0,AF34)</f>
        <v/>
      </c>
      <c r="AG36" s="47">
        <f>MIN(0,AG34)</f>
        <v/>
      </c>
      <c r="AH36" s="47">
        <f>MIN(0,AH34)</f>
        <v/>
      </c>
      <c r="AI36" s="47">
        <f>MIN(0,AI34)</f>
        <v/>
      </c>
      <c r="AJ36" s="47">
        <f>MIN(0,AJ34)</f>
        <v/>
      </c>
      <c r="AK36" s="47">
        <f>MIN(0,AK34)</f>
        <v/>
      </c>
      <c r="AL36" s="47">
        <f>MIN(0,AL34)</f>
        <v/>
      </c>
      <c r="AM36" s="47">
        <f>MIN(0,AM34)</f>
        <v/>
      </c>
      <c r="AN36" s="47">
        <f>MIN(0,AN34)</f>
        <v/>
      </c>
      <c r="AO36" s="47">
        <f>MIN(0,AO34)</f>
        <v/>
      </c>
      <c r="AP36" s="47">
        <f>MIN(0,AP34)</f>
        <v/>
      </c>
      <c r="AQ36" s="47">
        <f>MIN(0,AQ34)</f>
        <v/>
      </c>
      <c r="AR36" s="47">
        <f>MIN(0,AR34)</f>
        <v/>
      </c>
      <c r="AS36" s="47">
        <f>MIN(0,AS34)</f>
        <v/>
      </c>
      <c r="AT36" s="47">
        <f>MIN(0,AT34)</f>
        <v/>
      </c>
      <c r="AU36" s="47">
        <f>MIN(0,AU34)</f>
        <v/>
      </c>
      <c r="AV36" s="47">
        <f>MIN(0,AV34)</f>
        <v/>
      </c>
      <c r="AW36" s="47">
        <f>MIN(0,AW34)</f>
        <v/>
      </c>
      <c r="AX36" s="47">
        <f>MIN(0,AX34)</f>
        <v/>
      </c>
      <c r="AY36" s="47">
        <f>MIN(0,AY34)</f>
        <v/>
      </c>
      <c r="AZ36" s="47">
        <f>MIN(0,AZ34)</f>
        <v/>
      </c>
      <c r="BA36" s="47">
        <f>MIN(0,BA34)</f>
        <v/>
      </c>
      <c r="BB36" s="47">
        <f>MIN(0,BB34)</f>
        <v/>
      </c>
      <c r="BC36" s="47">
        <f>MIN(0,BC34)</f>
        <v/>
      </c>
      <c r="BD36" s="47">
        <f>MIN(0,BD34)</f>
        <v/>
      </c>
      <c r="BE36" s="47">
        <f>MIN(0,BE34)</f>
        <v/>
      </c>
      <c r="BF36" s="47">
        <f>MIN(0,BF34)</f>
        <v/>
      </c>
      <c r="BG36" s="47">
        <f>MIN(0,BG34)</f>
        <v/>
      </c>
      <c r="BH36" s="47">
        <f>MIN(0,BH34)</f>
        <v/>
      </c>
      <c r="BI36" s="47">
        <f>MIN(0,BI34)</f>
        <v/>
      </c>
      <c r="BJ36" s="47">
        <f>MIN(0,BJ34)</f>
        <v/>
      </c>
      <c r="BK36" s="47">
        <f>MIN(0,BK34)</f>
        <v/>
      </c>
      <c r="BL36" s="47">
        <f>MIN(0,BL34)</f>
        <v/>
      </c>
      <c r="BM36" s="47">
        <f>MIN(0,BM34)</f>
        <v/>
      </c>
      <c r="BN36" s="47">
        <f>MIN(0,BN34)</f>
        <v/>
      </c>
      <c r="BO36" s="47">
        <f>MIN(0,BO34)</f>
        <v/>
      </c>
      <c r="BP36" s="47">
        <f>MIN(0,BP34)</f>
        <v/>
      </c>
      <c r="BQ36" s="47">
        <f>MIN(0,BQ34)</f>
        <v/>
      </c>
      <c r="BR36" s="47">
        <f>MIN(0,BR34)</f>
        <v/>
      </c>
      <c r="BS36" s="47">
        <f>MIN(0,BS34)</f>
        <v/>
      </c>
      <c r="BT36" s="47">
        <f>MIN(0,BT34)</f>
        <v/>
      </c>
      <c r="BU36" s="47">
        <f>MIN(0,BU34)</f>
        <v/>
      </c>
      <c r="BV36" s="47">
        <f>MIN(0,BV34)</f>
        <v/>
      </c>
      <c r="BW36" s="47">
        <f>MIN(0,BW34)</f>
        <v/>
      </c>
      <c r="BX36" s="47">
        <f>MIN(0,BX34)</f>
        <v/>
      </c>
      <c r="BY36" s="47">
        <f>MIN(0,BY34)</f>
        <v/>
      </c>
      <c r="BZ36" s="47">
        <f>MIN(0,BZ34)</f>
        <v/>
      </c>
      <c r="CA36" s="47">
        <f>MIN(0,CA34)</f>
        <v/>
      </c>
      <c r="CB36" s="47">
        <f>MIN(0,CB34)</f>
        <v/>
      </c>
      <c r="CC36" s="47">
        <f>MIN(0,CC34)</f>
        <v/>
      </c>
      <c r="CD36" s="47">
        <f>MIN(0,CD34)</f>
        <v/>
      </c>
      <c r="CE36" s="47">
        <f>MIN(0,CE34)</f>
        <v/>
      </c>
      <c r="CF36" s="47">
        <f>MIN(0,CF34)</f>
        <v/>
      </c>
      <c r="CG36" s="47">
        <f>MIN(0,CG34)</f>
        <v/>
      </c>
      <c r="CH36" s="47">
        <f>MIN(0,CH34)</f>
        <v/>
      </c>
      <c r="CI36" s="47">
        <f>MIN(0,CI34)</f>
        <v/>
      </c>
      <c r="CJ36" s="47">
        <f>MIN(0,CJ34)</f>
        <v/>
      </c>
      <c r="CK36" s="47">
        <f>MIN(0,CK34)</f>
        <v/>
      </c>
      <c r="CL36" s="47">
        <f>MIN(0,CL34)</f>
        <v/>
      </c>
      <c r="CM36" s="47">
        <f>MIN(0,CM34)</f>
        <v/>
      </c>
      <c r="CN36" s="47">
        <f>MIN(0,CN34)</f>
        <v/>
      </c>
      <c r="CO36" s="47">
        <f>MIN(0,CO34)</f>
        <v/>
      </c>
      <c r="CP36" s="47">
        <f>MIN(0,CP34)</f>
        <v/>
      </c>
      <c r="CQ36" s="47">
        <f>MIN(0,CQ34)</f>
        <v/>
      </c>
      <c r="CR36" s="47">
        <f>MIN(0,CR34)</f>
        <v/>
      </c>
      <c r="CS36" s="47">
        <f>MIN(0,CS34)</f>
        <v/>
      </c>
      <c r="CT36" s="47">
        <f>MIN(0,CT34)</f>
        <v/>
      </c>
      <c r="CU36" s="47">
        <f>MIN(0,CU34)</f>
        <v/>
      </c>
      <c r="CV36" s="47">
        <f>MIN(0,CV34)</f>
        <v/>
      </c>
      <c r="CW36" s="47">
        <f>MIN(0,CW34)</f>
        <v/>
      </c>
      <c r="CX36" s="47">
        <f>MIN(0,CX34)</f>
        <v/>
      </c>
      <c r="CY36" s="47">
        <f>MIN(0,CY34)</f>
        <v/>
      </c>
      <c r="CZ36" s="47">
        <f>MIN(0,CZ34)</f>
        <v/>
      </c>
      <c r="DA36" s="47">
        <f>MIN(0,DA34)</f>
        <v/>
      </c>
      <c r="DB36" s="47">
        <f>MIN(0,DB34)</f>
        <v/>
      </c>
      <c r="DC36" s="47">
        <f>MIN(0,DC34)</f>
        <v/>
      </c>
      <c r="DD36" s="47">
        <f>MIN(0,DD34)</f>
        <v/>
      </c>
      <c r="DE36" s="47">
        <f>MIN(0,DE34)</f>
        <v/>
      </c>
      <c r="DF36" s="47">
        <f>MIN(0,DF34)</f>
        <v/>
      </c>
      <c r="DG36" s="47">
        <f>MIN(0,DG34)</f>
        <v/>
      </c>
      <c r="DH36" s="47">
        <f>MIN(0,DH34)</f>
        <v/>
      </c>
      <c r="DI36" s="47">
        <f>MIN(0,DI34)</f>
        <v/>
      </c>
      <c r="DJ36" s="47">
        <f>MIN(0,DJ34)</f>
        <v/>
      </c>
      <c r="DK36" s="47">
        <f>MIN(0,DK34)</f>
        <v/>
      </c>
      <c r="DL36" s="47">
        <f>MIN(0,DL34)</f>
        <v/>
      </c>
      <c r="DM36" s="47">
        <f>MIN(0,DM34)</f>
        <v/>
      </c>
      <c r="DN36" s="47">
        <f>MIN(0,DN34)</f>
        <v/>
      </c>
      <c r="DO36" s="47">
        <f>MIN(0,DO34)</f>
        <v/>
      </c>
      <c r="DP36" s="47">
        <f>MIN(0,DP34)</f>
        <v/>
      </c>
      <c r="DQ36" s="47">
        <f>MIN(0,DQ34)</f>
        <v/>
      </c>
      <c r="DR36" s="47">
        <f>MIN(0,DR34)</f>
        <v/>
      </c>
      <c r="DS36" s="47">
        <f>MIN(0,DS34)</f>
        <v/>
      </c>
      <c r="DT36" s="47">
        <f>MIN(0,DT34)</f>
        <v/>
      </c>
      <c r="DU36" s="47">
        <f>MIN(0,DU34)</f>
        <v/>
      </c>
      <c r="DV36" s="47">
        <f>MIN(0,DV34)</f>
        <v/>
      </c>
      <c r="DW36" s="47">
        <f>MIN(0,DW34)</f>
        <v/>
      </c>
      <c r="DX36" s="47">
        <f>MIN(0,DX34)</f>
        <v/>
      </c>
      <c r="DY36" s="47">
        <f>MIN(0,DY34)</f>
        <v/>
      </c>
      <c r="DZ36" s="47">
        <f>MIN(0,DZ34)</f>
        <v/>
      </c>
      <c r="EA36" s="47">
        <f>MIN(0,EA34)</f>
        <v/>
      </c>
      <c r="EB36" s="47">
        <f>MIN(0,EB34)</f>
        <v/>
      </c>
      <c r="EC36" s="47">
        <f>MIN(0,EC34)</f>
        <v/>
      </c>
      <c r="ED36" s="47">
        <f>MIN(0,ED34)</f>
        <v/>
      </c>
      <c r="EE36" s="47">
        <f>MIN(0,EE34)</f>
        <v/>
      </c>
      <c r="EF36" s="47">
        <f>MIN(0,EF34)</f>
        <v/>
      </c>
      <c r="EG36" s="47">
        <f>MIN(0,EG34)</f>
        <v/>
      </c>
      <c r="EH36" s="47">
        <f>MIN(0,EH34)</f>
        <v/>
      </c>
      <c r="EI36" s="47">
        <f>MIN(0,EI34)</f>
        <v/>
      </c>
      <c r="EJ36" s="47">
        <f>MIN(0,EJ34)</f>
        <v/>
      </c>
      <c r="EK36" s="47">
        <f>MIN(0,EK34)</f>
        <v/>
      </c>
      <c r="EL36" s="47">
        <f>MIN(0,EL34)</f>
        <v/>
      </c>
      <c r="EM36" s="47">
        <f>MIN(0,EM34)</f>
        <v/>
      </c>
      <c r="EN36" s="47">
        <f>MIN(0,EN34)</f>
        <v/>
      </c>
      <c r="EO36" s="47">
        <f>MIN(0,EO34)</f>
        <v/>
      </c>
      <c r="EP36" s="47">
        <f>MIN(0,EP34)</f>
        <v/>
      </c>
      <c r="EQ36" s="47">
        <f>MIN(0,EQ34)</f>
        <v/>
      </c>
      <c r="ER36" s="47">
        <f>MIN(0,ER34)</f>
        <v/>
      </c>
      <c r="ES36" s="47">
        <f>MIN(0,ES34)</f>
        <v/>
      </c>
      <c r="ET36" s="47">
        <f>MIN(0,ET34)</f>
        <v/>
      </c>
      <c r="EU36" s="47">
        <f>MIN(0,EU34)</f>
        <v/>
      </c>
      <c r="EV36" s="47">
        <f>MIN(0,EV34)</f>
        <v/>
      </c>
      <c r="EW36" s="47">
        <f>MIN(0,EW34)</f>
        <v/>
      </c>
      <c r="EX36" s="47">
        <f>MIN(0,EX34)</f>
        <v/>
      </c>
      <c r="EY36" s="47">
        <f>MIN(0,EY34)</f>
        <v/>
      </c>
      <c r="EZ36" s="47">
        <f>MIN(0,EZ34)</f>
        <v/>
      </c>
      <c r="FA36" s="47">
        <f>MIN(0,FA34)</f>
        <v/>
      </c>
      <c r="FB36" s="47">
        <f>MIN(0,FB34)</f>
        <v/>
      </c>
      <c r="FC36" s="47">
        <f>MIN(0,FC34)</f>
        <v/>
      </c>
      <c r="FD36" s="47">
        <f>MIN(0,FD34)</f>
        <v/>
      </c>
      <c r="FE36" s="47">
        <f>MIN(0,FE34)</f>
        <v/>
      </c>
      <c r="FF36" s="47">
        <f>MIN(0,FF34)</f>
        <v/>
      </c>
      <c r="FG36" s="47">
        <f>MIN(0,FG34)</f>
        <v/>
      </c>
      <c r="FH36" s="47">
        <f>MIN(0,FH34)</f>
        <v/>
      </c>
      <c r="FI36" s="47">
        <f>MIN(0,FI34)</f>
        <v/>
      </c>
      <c r="FJ36" s="47">
        <f>MIN(0,FJ34)</f>
        <v/>
      </c>
      <c r="FK36" s="47">
        <f>MIN(0,FK34)</f>
        <v/>
      </c>
      <c r="FL36" s="47">
        <f>MIN(0,FL34)</f>
        <v/>
      </c>
      <c r="FM36" s="47">
        <f>MIN(0,FM34)</f>
        <v/>
      </c>
      <c r="FN36" s="47">
        <f>MIN(0,FN34)</f>
        <v/>
      </c>
      <c r="FO36" s="47">
        <f>MIN(0,FO34)</f>
        <v/>
      </c>
      <c r="FP36" s="47">
        <f>MIN(0,FP34)</f>
        <v/>
      </c>
      <c r="FQ36" s="47">
        <f>MIN(0,FQ34)</f>
        <v/>
      </c>
      <c r="FR36" s="47">
        <f>MIN(0,FR34)</f>
        <v/>
      </c>
      <c r="FS36" s="47">
        <f>MIN(0,FS34)</f>
        <v/>
      </c>
      <c r="FT36" s="47">
        <f>MIN(0,FT34)</f>
        <v/>
      </c>
      <c r="FU36" s="47">
        <f>MIN(0,FU34)</f>
        <v/>
      </c>
      <c r="FV36" s="47">
        <f>MIN(0,FV34)</f>
        <v/>
      </c>
      <c r="FW36" s="47">
        <f>MIN(0,FW34)</f>
        <v/>
      </c>
      <c r="FX36" s="47">
        <f>MIN(0,FX34)</f>
        <v/>
      </c>
      <c r="FY36" s="47">
        <f>MIN(0,FY34)</f>
        <v/>
      </c>
      <c r="FZ36" s="47">
        <f>MIN(0,FZ34)</f>
        <v/>
      </c>
      <c r="GA36" s="47">
        <f>MIN(0,GA34)</f>
        <v/>
      </c>
    </row>
    <row r="38">
      <c r="A38" s="24" t="inlineStr">
        <is>
          <t>Profit After Tax (PAT)</t>
        </is>
      </c>
      <c r="C38" s="35">
        <f>SUM(D38:GA38)</f>
        <v/>
      </c>
      <c r="D38" s="49">
        <f>D30+D35</f>
        <v/>
      </c>
      <c r="E38" s="49">
        <f>E30+E35</f>
        <v/>
      </c>
      <c r="F38" s="49">
        <f>F30+F35</f>
        <v/>
      </c>
      <c r="G38" s="49">
        <f>G30+G35</f>
        <v/>
      </c>
      <c r="H38" s="49">
        <f>H30+H35</f>
        <v/>
      </c>
      <c r="I38" s="49">
        <f>I30+I35</f>
        <v/>
      </c>
      <c r="J38" s="49">
        <f>J30+J35</f>
        <v/>
      </c>
      <c r="K38" s="49">
        <f>K30+K35</f>
        <v/>
      </c>
      <c r="L38" s="49">
        <f>L30+L35</f>
        <v/>
      </c>
      <c r="M38" s="49">
        <f>M30+M35</f>
        <v/>
      </c>
      <c r="N38" s="49">
        <f>N30+N35</f>
        <v/>
      </c>
      <c r="O38" s="49">
        <f>O30+O35</f>
        <v/>
      </c>
      <c r="P38" s="49">
        <f>P30+P35</f>
        <v/>
      </c>
      <c r="Q38" s="49">
        <f>Q30+Q35</f>
        <v/>
      </c>
      <c r="R38" s="49">
        <f>R30+R35</f>
        <v/>
      </c>
      <c r="S38" s="49">
        <f>S30+S35</f>
        <v/>
      </c>
      <c r="T38" s="49">
        <f>T30+T35</f>
        <v/>
      </c>
      <c r="U38" s="49">
        <f>U30+U35</f>
        <v/>
      </c>
      <c r="V38" s="49">
        <f>V30+V35</f>
        <v/>
      </c>
      <c r="W38" s="49">
        <f>W30+W35</f>
        <v/>
      </c>
      <c r="X38" s="49">
        <f>X30+X35</f>
        <v/>
      </c>
      <c r="Y38" s="49">
        <f>Y30+Y35</f>
        <v/>
      </c>
      <c r="Z38" s="49">
        <f>Z30+Z35</f>
        <v/>
      </c>
      <c r="AA38" s="49">
        <f>AA30+AA35</f>
        <v/>
      </c>
      <c r="AB38" s="49">
        <f>AB30+AB35</f>
        <v/>
      </c>
      <c r="AC38" s="49">
        <f>AC30+AC35</f>
        <v/>
      </c>
      <c r="AD38" s="49">
        <f>AD30+AD35</f>
        <v/>
      </c>
      <c r="AE38" s="49">
        <f>AE30+AE35</f>
        <v/>
      </c>
      <c r="AF38" s="49">
        <f>AF30+AF35</f>
        <v/>
      </c>
      <c r="AG38" s="49">
        <f>AG30+AG35</f>
        <v/>
      </c>
      <c r="AH38" s="49">
        <f>AH30+AH35</f>
        <v/>
      </c>
      <c r="AI38" s="49">
        <f>AI30+AI35</f>
        <v/>
      </c>
      <c r="AJ38" s="49">
        <f>AJ30+AJ35</f>
        <v/>
      </c>
      <c r="AK38" s="49">
        <f>AK30+AK35</f>
        <v/>
      </c>
      <c r="AL38" s="49">
        <f>AL30+AL35</f>
        <v/>
      </c>
      <c r="AM38" s="49">
        <f>AM30+AM35</f>
        <v/>
      </c>
      <c r="AN38" s="49">
        <f>AN30+AN35</f>
        <v/>
      </c>
      <c r="AO38" s="49">
        <f>AO30+AO35</f>
        <v/>
      </c>
      <c r="AP38" s="49">
        <f>AP30+AP35</f>
        <v/>
      </c>
      <c r="AQ38" s="49">
        <f>AQ30+AQ35</f>
        <v/>
      </c>
      <c r="AR38" s="49">
        <f>AR30+AR35</f>
        <v/>
      </c>
      <c r="AS38" s="49">
        <f>AS30+AS35</f>
        <v/>
      </c>
      <c r="AT38" s="49">
        <f>AT30+AT35</f>
        <v/>
      </c>
      <c r="AU38" s="49">
        <f>AU30+AU35</f>
        <v/>
      </c>
      <c r="AV38" s="49">
        <f>AV30+AV35</f>
        <v/>
      </c>
      <c r="AW38" s="49">
        <f>AW30+AW35</f>
        <v/>
      </c>
      <c r="AX38" s="49">
        <f>AX30+AX35</f>
        <v/>
      </c>
      <c r="AY38" s="49">
        <f>AY30+AY35</f>
        <v/>
      </c>
      <c r="AZ38" s="49">
        <f>AZ30+AZ35</f>
        <v/>
      </c>
      <c r="BA38" s="49">
        <f>BA30+BA35</f>
        <v/>
      </c>
      <c r="BB38" s="49">
        <f>BB30+BB35</f>
        <v/>
      </c>
      <c r="BC38" s="49">
        <f>BC30+BC35</f>
        <v/>
      </c>
      <c r="BD38" s="49">
        <f>BD30+BD35</f>
        <v/>
      </c>
      <c r="BE38" s="49">
        <f>BE30+BE35</f>
        <v/>
      </c>
      <c r="BF38" s="49">
        <f>BF30+BF35</f>
        <v/>
      </c>
      <c r="BG38" s="49">
        <f>BG30+BG35</f>
        <v/>
      </c>
      <c r="BH38" s="49">
        <f>BH30+BH35</f>
        <v/>
      </c>
      <c r="BI38" s="49">
        <f>BI30+BI35</f>
        <v/>
      </c>
      <c r="BJ38" s="49">
        <f>BJ30+BJ35</f>
        <v/>
      </c>
      <c r="BK38" s="49">
        <f>BK30+BK35</f>
        <v/>
      </c>
      <c r="BL38" s="49">
        <f>BL30+BL35</f>
        <v/>
      </c>
      <c r="BM38" s="49">
        <f>BM30+BM35</f>
        <v/>
      </c>
      <c r="BN38" s="49">
        <f>BN30+BN35</f>
        <v/>
      </c>
      <c r="BO38" s="49">
        <f>BO30+BO35</f>
        <v/>
      </c>
      <c r="BP38" s="49">
        <f>BP30+BP35</f>
        <v/>
      </c>
      <c r="BQ38" s="49">
        <f>BQ30+BQ35</f>
        <v/>
      </c>
      <c r="BR38" s="49">
        <f>BR30+BR35</f>
        <v/>
      </c>
      <c r="BS38" s="49">
        <f>BS30+BS35</f>
        <v/>
      </c>
      <c r="BT38" s="49">
        <f>BT30+BT35</f>
        <v/>
      </c>
      <c r="BU38" s="49">
        <f>BU30+BU35</f>
        <v/>
      </c>
      <c r="BV38" s="49">
        <f>BV30+BV35</f>
        <v/>
      </c>
      <c r="BW38" s="49">
        <f>BW30+BW35</f>
        <v/>
      </c>
      <c r="BX38" s="49">
        <f>BX30+BX35</f>
        <v/>
      </c>
      <c r="BY38" s="49">
        <f>BY30+BY35</f>
        <v/>
      </c>
      <c r="BZ38" s="49">
        <f>BZ30+BZ35</f>
        <v/>
      </c>
      <c r="CA38" s="49">
        <f>CA30+CA35</f>
        <v/>
      </c>
      <c r="CB38" s="49">
        <f>CB30+CB35</f>
        <v/>
      </c>
      <c r="CC38" s="49">
        <f>CC30+CC35</f>
        <v/>
      </c>
      <c r="CD38" s="49">
        <f>CD30+CD35</f>
        <v/>
      </c>
      <c r="CE38" s="49">
        <f>CE30+CE35</f>
        <v/>
      </c>
      <c r="CF38" s="49">
        <f>CF30+CF35</f>
        <v/>
      </c>
      <c r="CG38" s="49">
        <f>CG30+CG35</f>
        <v/>
      </c>
      <c r="CH38" s="49">
        <f>CH30+CH35</f>
        <v/>
      </c>
      <c r="CI38" s="49">
        <f>CI30+CI35</f>
        <v/>
      </c>
      <c r="CJ38" s="49">
        <f>CJ30+CJ35</f>
        <v/>
      </c>
      <c r="CK38" s="49">
        <f>CK30+CK35</f>
        <v/>
      </c>
      <c r="CL38" s="49">
        <f>CL30+CL35</f>
        <v/>
      </c>
      <c r="CM38" s="49">
        <f>CM30+CM35</f>
        <v/>
      </c>
      <c r="CN38" s="49">
        <f>CN30+CN35</f>
        <v/>
      </c>
      <c r="CO38" s="49">
        <f>CO30+CO35</f>
        <v/>
      </c>
      <c r="CP38" s="49">
        <f>CP30+CP35</f>
        <v/>
      </c>
      <c r="CQ38" s="49">
        <f>CQ30+CQ35</f>
        <v/>
      </c>
      <c r="CR38" s="49">
        <f>CR30+CR35</f>
        <v/>
      </c>
      <c r="CS38" s="49">
        <f>CS30+CS35</f>
        <v/>
      </c>
      <c r="CT38" s="49">
        <f>CT30+CT35</f>
        <v/>
      </c>
      <c r="CU38" s="49">
        <f>CU30+CU35</f>
        <v/>
      </c>
      <c r="CV38" s="49">
        <f>CV30+CV35</f>
        <v/>
      </c>
      <c r="CW38" s="49">
        <f>CW30+CW35</f>
        <v/>
      </c>
      <c r="CX38" s="49">
        <f>CX30+CX35</f>
        <v/>
      </c>
      <c r="CY38" s="49">
        <f>CY30+CY35</f>
        <v/>
      </c>
      <c r="CZ38" s="49">
        <f>CZ30+CZ35</f>
        <v/>
      </c>
      <c r="DA38" s="49">
        <f>DA30+DA35</f>
        <v/>
      </c>
      <c r="DB38" s="49">
        <f>DB30+DB35</f>
        <v/>
      </c>
      <c r="DC38" s="49">
        <f>DC30+DC35</f>
        <v/>
      </c>
      <c r="DD38" s="49">
        <f>DD30+DD35</f>
        <v/>
      </c>
      <c r="DE38" s="49">
        <f>DE30+DE35</f>
        <v/>
      </c>
      <c r="DF38" s="49">
        <f>DF30+DF35</f>
        <v/>
      </c>
      <c r="DG38" s="49">
        <f>DG30+DG35</f>
        <v/>
      </c>
      <c r="DH38" s="49">
        <f>DH30+DH35</f>
        <v/>
      </c>
      <c r="DI38" s="49">
        <f>DI30+DI35</f>
        <v/>
      </c>
      <c r="DJ38" s="49">
        <f>DJ30+DJ35</f>
        <v/>
      </c>
      <c r="DK38" s="49">
        <f>DK30+DK35</f>
        <v/>
      </c>
      <c r="DL38" s="49">
        <f>DL30+DL35</f>
        <v/>
      </c>
      <c r="DM38" s="49">
        <f>DM30+DM35</f>
        <v/>
      </c>
      <c r="DN38" s="49">
        <f>DN30+DN35</f>
        <v/>
      </c>
      <c r="DO38" s="49">
        <f>DO30+DO35</f>
        <v/>
      </c>
      <c r="DP38" s="49">
        <f>DP30+DP35</f>
        <v/>
      </c>
      <c r="DQ38" s="49">
        <f>DQ30+DQ35</f>
        <v/>
      </c>
      <c r="DR38" s="49">
        <f>DR30+DR35</f>
        <v/>
      </c>
      <c r="DS38" s="49">
        <f>DS30+DS35</f>
        <v/>
      </c>
      <c r="DT38" s="49">
        <f>DT30+DT35</f>
        <v/>
      </c>
      <c r="DU38" s="49">
        <f>DU30+DU35</f>
        <v/>
      </c>
      <c r="DV38" s="49">
        <f>DV30+DV35</f>
        <v/>
      </c>
      <c r="DW38" s="49">
        <f>DW30+DW35</f>
        <v/>
      </c>
      <c r="DX38" s="49">
        <f>DX30+DX35</f>
        <v/>
      </c>
      <c r="DY38" s="49">
        <f>DY30+DY35</f>
        <v/>
      </c>
      <c r="DZ38" s="49">
        <f>DZ30+DZ35</f>
        <v/>
      </c>
      <c r="EA38" s="49">
        <f>EA30+EA35</f>
        <v/>
      </c>
      <c r="EB38" s="49">
        <f>EB30+EB35</f>
        <v/>
      </c>
      <c r="EC38" s="49">
        <f>EC30+EC35</f>
        <v/>
      </c>
      <c r="ED38" s="49">
        <f>ED30+ED35</f>
        <v/>
      </c>
      <c r="EE38" s="49">
        <f>EE30+EE35</f>
        <v/>
      </c>
      <c r="EF38" s="49">
        <f>EF30+EF35</f>
        <v/>
      </c>
      <c r="EG38" s="49">
        <f>EG30+EG35</f>
        <v/>
      </c>
      <c r="EH38" s="49">
        <f>EH30+EH35</f>
        <v/>
      </c>
      <c r="EI38" s="49">
        <f>EI30+EI35</f>
        <v/>
      </c>
      <c r="EJ38" s="49">
        <f>EJ30+EJ35</f>
        <v/>
      </c>
      <c r="EK38" s="49">
        <f>EK30+EK35</f>
        <v/>
      </c>
      <c r="EL38" s="49">
        <f>EL30+EL35</f>
        <v/>
      </c>
      <c r="EM38" s="49">
        <f>EM30+EM35</f>
        <v/>
      </c>
      <c r="EN38" s="49">
        <f>EN30+EN35</f>
        <v/>
      </c>
      <c r="EO38" s="49">
        <f>EO30+EO35</f>
        <v/>
      </c>
      <c r="EP38" s="49">
        <f>EP30+EP35</f>
        <v/>
      </c>
      <c r="EQ38" s="49">
        <f>EQ30+EQ35</f>
        <v/>
      </c>
      <c r="ER38" s="49">
        <f>ER30+ER35</f>
        <v/>
      </c>
      <c r="ES38" s="49">
        <f>ES30+ES35</f>
        <v/>
      </c>
      <c r="ET38" s="49">
        <f>ET30+ET35</f>
        <v/>
      </c>
      <c r="EU38" s="49">
        <f>EU30+EU35</f>
        <v/>
      </c>
      <c r="EV38" s="49">
        <f>EV30+EV35</f>
        <v/>
      </c>
      <c r="EW38" s="49">
        <f>EW30+EW35</f>
        <v/>
      </c>
      <c r="EX38" s="49">
        <f>EX30+EX35</f>
        <v/>
      </c>
      <c r="EY38" s="49">
        <f>EY30+EY35</f>
        <v/>
      </c>
      <c r="EZ38" s="49">
        <f>EZ30+EZ35</f>
        <v/>
      </c>
      <c r="FA38" s="49">
        <f>FA30+FA35</f>
        <v/>
      </c>
      <c r="FB38" s="49">
        <f>FB30+FB35</f>
        <v/>
      </c>
      <c r="FC38" s="49">
        <f>FC30+FC35</f>
        <v/>
      </c>
      <c r="FD38" s="49">
        <f>FD30+FD35</f>
        <v/>
      </c>
      <c r="FE38" s="49">
        <f>FE30+FE35</f>
        <v/>
      </c>
      <c r="FF38" s="49">
        <f>FF30+FF35</f>
        <v/>
      </c>
      <c r="FG38" s="49">
        <f>FG30+FG35</f>
        <v/>
      </c>
      <c r="FH38" s="49">
        <f>FH30+FH35</f>
        <v/>
      </c>
      <c r="FI38" s="49">
        <f>FI30+FI35</f>
        <v/>
      </c>
      <c r="FJ38" s="49">
        <f>FJ30+FJ35</f>
        <v/>
      </c>
      <c r="FK38" s="49">
        <f>FK30+FK35</f>
        <v/>
      </c>
      <c r="FL38" s="49">
        <f>FL30+FL35</f>
        <v/>
      </c>
      <c r="FM38" s="49">
        <f>FM30+FM35</f>
        <v/>
      </c>
      <c r="FN38" s="49">
        <f>FN30+FN35</f>
        <v/>
      </c>
      <c r="FO38" s="49">
        <f>FO30+FO35</f>
        <v/>
      </c>
      <c r="FP38" s="49">
        <f>FP30+FP35</f>
        <v/>
      </c>
      <c r="FQ38" s="49">
        <f>FQ30+FQ35</f>
        <v/>
      </c>
      <c r="FR38" s="49">
        <f>FR30+FR35</f>
        <v/>
      </c>
      <c r="FS38" s="49">
        <f>FS30+FS35</f>
        <v/>
      </c>
      <c r="FT38" s="49">
        <f>FT30+FT35</f>
        <v/>
      </c>
      <c r="FU38" s="49">
        <f>FU30+FU35</f>
        <v/>
      </c>
      <c r="FV38" s="49">
        <f>FV30+FV35</f>
        <v/>
      </c>
      <c r="FW38" s="49">
        <f>FW30+FW35</f>
        <v/>
      </c>
      <c r="FX38" s="49">
        <f>FX30+FX35</f>
        <v/>
      </c>
      <c r="FY38" s="49">
        <f>FY30+FY35</f>
        <v/>
      </c>
      <c r="FZ38" s="49">
        <f>FZ30+FZ35</f>
        <v/>
      </c>
      <c r="GA38" s="49">
        <f>GA30+GA35</f>
        <v/>
      </c>
    </row>
    <row r="40">
      <c r="A40" s="34" t="inlineStr">
        <is>
          <t>Margins &amp; Ratios</t>
        </is>
      </c>
      <c r="B40" s="34" t="n"/>
      <c r="C40" s="34" t="n"/>
      <c r="D40" s="34" t="n"/>
      <c r="E40" s="34" t="n"/>
      <c r="F40" s="34" t="n"/>
      <c r="G40" s="34" t="n"/>
      <c r="H40" s="34" t="n"/>
      <c r="I40" s="34" t="n"/>
      <c r="J40" s="34" t="n"/>
      <c r="K40" s="34" t="n"/>
      <c r="L40" s="34" t="n"/>
      <c r="M40" s="34" t="n"/>
      <c r="N40" s="34" t="n"/>
      <c r="O40" s="34" t="n"/>
      <c r="P40" s="34" t="n"/>
      <c r="Q40" s="34" t="n"/>
      <c r="R40" s="34" t="n"/>
      <c r="S40" s="34" t="n"/>
      <c r="T40" s="34" t="n"/>
      <c r="U40" s="34" t="n"/>
      <c r="V40" s="34" t="n"/>
      <c r="W40" s="34" t="n"/>
      <c r="X40" s="34" t="n"/>
      <c r="Y40" s="34" t="n"/>
      <c r="Z40" s="34" t="n"/>
      <c r="AA40" s="34" t="n"/>
      <c r="AB40" s="34" t="n"/>
      <c r="AC40" s="34" t="n"/>
      <c r="AD40" s="34" t="n"/>
      <c r="AE40" s="34" t="n"/>
      <c r="AF40" s="34" t="n"/>
      <c r="AG40" s="34" t="n"/>
      <c r="AH40" s="34" t="n"/>
      <c r="AI40" s="34" t="n"/>
      <c r="AJ40" s="34" t="n"/>
      <c r="AK40" s="34" t="n"/>
      <c r="AL40" s="34" t="n"/>
      <c r="AM40" s="34" t="n"/>
      <c r="AN40" s="34" t="n"/>
      <c r="AO40" s="34" t="n"/>
      <c r="AP40" s="34" t="n"/>
      <c r="AQ40" s="34" t="n"/>
      <c r="AR40" s="34" t="n"/>
      <c r="AS40" s="34" t="n"/>
      <c r="AT40" s="34" t="n"/>
      <c r="AU40" s="34" t="n"/>
      <c r="AV40" s="34" t="n"/>
      <c r="AW40" s="34" t="n"/>
      <c r="AX40" s="34" t="n"/>
      <c r="AY40" s="34" t="n"/>
      <c r="AZ40" s="34" t="n"/>
      <c r="BA40" s="34" t="n"/>
      <c r="BB40" s="34" t="n"/>
      <c r="BC40" s="34" t="n"/>
      <c r="BD40" s="34" t="n"/>
      <c r="BE40" s="34" t="n"/>
      <c r="BF40" s="34" t="n"/>
      <c r="BG40" s="34" t="n"/>
      <c r="BH40" s="34" t="n"/>
      <c r="BI40" s="34" t="n"/>
      <c r="BJ40" s="34" t="n"/>
      <c r="BK40" s="34" t="n"/>
      <c r="BL40" s="34" t="n"/>
      <c r="BM40" s="34" t="n"/>
      <c r="BN40" s="34" t="n"/>
      <c r="BO40" s="34" t="n"/>
      <c r="BP40" s="34" t="n"/>
      <c r="BQ40" s="34" t="n"/>
      <c r="BR40" s="34" t="n"/>
      <c r="BS40" s="34" t="n"/>
      <c r="BT40" s="34" t="n"/>
      <c r="BU40" s="34" t="n"/>
      <c r="BV40" s="34" t="n"/>
      <c r="BW40" s="34" t="n"/>
      <c r="BX40" s="34" t="n"/>
      <c r="BY40" s="34" t="n"/>
      <c r="BZ40" s="34" t="n"/>
      <c r="CA40" s="34" t="n"/>
      <c r="CB40" s="34" t="n"/>
      <c r="CC40" s="34" t="n"/>
      <c r="CD40" s="34" t="n"/>
      <c r="CE40" s="34" t="n"/>
      <c r="CF40" s="34" t="n"/>
      <c r="CG40" s="34" t="n"/>
      <c r="CH40" s="34" t="n"/>
      <c r="CI40" s="34" t="n"/>
      <c r="CJ40" s="34" t="n"/>
      <c r="CK40" s="34" t="n"/>
      <c r="CL40" s="34" t="n"/>
      <c r="CM40" s="34" t="n"/>
      <c r="CN40" s="34" t="n"/>
      <c r="CO40" s="34" t="n"/>
      <c r="CP40" s="34" t="n"/>
      <c r="CQ40" s="34" t="n"/>
      <c r="CR40" s="34" t="n"/>
      <c r="CS40" s="34" t="n"/>
      <c r="CT40" s="34" t="n"/>
      <c r="CU40" s="34" t="n"/>
      <c r="CV40" s="34" t="n"/>
      <c r="CW40" s="34" t="n"/>
      <c r="CX40" s="34" t="n"/>
      <c r="CY40" s="34" t="n"/>
      <c r="CZ40" s="34" t="n"/>
      <c r="DA40" s="34" t="n"/>
      <c r="DB40" s="34" t="n"/>
      <c r="DC40" s="34" t="n"/>
      <c r="DD40" s="34" t="n"/>
      <c r="DE40" s="34" t="n"/>
      <c r="DF40" s="34" t="n"/>
      <c r="DG40" s="34" t="n"/>
      <c r="DH40" s="34" t="n"/>
      <c r="DI40" s="34" t="n"/>
      <c r="DJ40" s="34" t="n"/>
      <c r="DK40" s="34" t="n"/>
      <c r="DL40" s="34" t="n"/>
      <c r="DM40" s="34" t="n"/>
      <c r="DN40" s="34" t="n"/>
      <c r="DO40" s="34" t="n"/>
      <c r="DP40" s="34" t="n"/>
      <c r="DQ40" s="34" t="n"/>
      <c r="DR40" s="34" t="n"/>
      <c r="DS40" s="34" t="n"/>
      <c r="DT40" s="34" t="n"/>
      <c r="DU40" s="34" t="n"/>
      <c r="DV40" s="34" t="n"/>
      <c r="DW40" s="34" t="n"/>
      <c r="DX40" s="34" t="n"/>
      <c r="DY40" s="34" t="n"/>
      <c r="DZ40" s="34" t="n"/>
      <c r="EA40" s="34" t="n"/>
      <c r="EB40" s="34" t="n"/>
      <c r="EC40" s="34" t="n"/>
      <c r="ED40" s="34" t="n"/>
      <c r="EE40" s="34" t="n"/>
      <c r="EF40" s="34" t="n"/>
      <c r="EG40" s="34" t="n"/>
      <c r="EH40" s="34" t="n"/>
      <c r="EI40" s="34" t="n"/>
      <c r="EJ40" s="34" t="n"/>
      <c r="EK40" s="34" t="n"/>
      <c r="EL40" s="34" t="n"/>
      <c r="EM40" s="34" t="n"/>
      <c r="EN40" s="34" t="n"/>
      <c r="EO40" s="34" t="n"/>
      <c r="EP40" s="34" t="n"/>
      <c r="EQ40" s="34" t="n"/>
      <c r="ER40" s="34" t="n"/>
      <c r="ES40" s="34" t="n"/>
      <c r="ET40" s="34" t="n"/>
      <c r="EU40" s="34" t="n"/>
      <c r="EV40" s="34" t="n"/>
      <c r="EW40" s="34" t="n"/>
      <c r="EX40" s="34" t="n"/>
      <c r="EY40" s="34" t="n"/>
      <c r="EZ40" s="34" t="n"/>
      <c r="FA40" s="34" t="n"/>
      <c r="FB40" s="34" t="n"/>
      <c r="FC40" s="34" t="n"/>
      <c r="FD40" s="34" t="n"/>
      <c r="FE40" s="34" t="n"/>
      <c r="FF40" s="34" t="n"/>
      <c r="FG40" s="34" t="n"/>
      <c r="FH40" s="34" t="n"/>
      <c r="FI40" s="34" t="n"/>
      <c r="FJ40" s="34" t="n"/>
      <c r="FK40" s="34" t="n"/>
      <c r="FL40" s="34" t="n"/>
      <c r="FM40" s="34" t="n"/>
      <c r="FN40" s="34" t="n"/>
      <c r="FO40" s="34" t="n"/>
      <c r="FP40" s="34" t="n"/>
      <c r="FQ40" s="34" t="n"/>
      <c r="FR40" s="34" t="n"/>
      <c r="FS40" s="34" t="n"/>
      <c r="FT40" s="34" t="n"/>
      <c r="FU40" s="34" t="n"/>
      <c r="FV40" s="34" t="n"/>
      <c r="FW40" s="34" t="n"/>
      <c r="FX40" s="34" t="n"/>
      <c r="FY40" s="34" t="n"/>
      <c r="FZ40" s="34" t="n"/>
      <c r="GA40" s="34" t="n"/>
    </row>
    <row r="41">
      <c r="A41" s="25" t="inlineStr">
        <is>
          <t>EBITDA Margin</t>
        </is>
      </c>
      <c r="D41" s="45">
        <f>IF(D13&lt;&gt;0,D23/D13,0)</f>
        <v/>
      </c>
      <c r="E41" s="45">
        <f>IF(E13&lt;&gt;0,E23/E13,0)</f>
        <v/>
      </c>
      <c r="F41" s="45">
        <f>IF(F13&lt;&gt;0,F23/F13,0)</f>
        <v/>
      </c>
      <c r="G41" s="45">
        <f>IF(G13&lt;&gt;0,G23/G13,0)</f>
        <v/>
      </c>
      <c r="H41" s="45">
        <f>IF(H13&lt;&gt;0,H23/H13,0)</f>
        <v/>
      </c>
      <c r="I41" s="45">
        <f>IF(I13&lt;&gt;0,I23/I13,0)</f>
        <v/>
      </c>
      <c r="J41" s="45">
        <f>IF(J13&lt;&gt;0,J23/J13,0)</f>
        <v/>
      </c>
      <c r="K41" s="45">
        <f>IF(K13&lt;&gt;0,K23/K13,0)</f>
        <v/>
      </c>
      <c r="L41" s="45">
        <f>IF(L13&lt;&gt;0,L23/L13,0)</f>
        <v/>
      </c>
      <c r="M41" s="45">
        <f>IF(M13&lt;&gt;0,M23/M13,0)</f>
        <v/>
      </c>
      <c r="N41" s="45">
        <f>IF(N13&lt;&gt;0,N23/N13,0)</f>
        <v/>
      </c>
      <c r="O41" s="45">
        <f>IF(O13&lt;&gt;0,O23/O13,0)</f>
        <v/>
      </c>
      <c r="P41" s="45">
        <f>IF(P13&lt;&gt;0,P23/P13,0)</f>
        <v/>
      </c>
      <c r="Q41" s="45">
        <f>IF(Q13&lt;&gt;0,Q23/Q13,0)</f>
        <v/>
      </c>
      <c r="R41" s="45">
        <f>IF(R13&lt;&gt;0,R23/R13,0)</f>
        <v/>
      </c>
      <c r="S41" s="45">
        <f>IF(S13&lt;&gt;0,S23/S13,0)</f>
        <v/>
      </c>
      <c r="T41" s="45">
        <f>IF(T13&lt;&gt;0,T23/T13,0)</f>
        <v/>
      </c>
      <c r="U41" s="45">
        <f>IF(U13&lt;&gt;0,U23/U13,0)</f>
        <v/>
      </c>
      <c r="V41" s="45">
        <f>IF(V13&lt;&gt;0,V23/V13,0)</f>
        <v/>
      </c>
      <c r="W41" s="45">
        <f>IF(W13&lt;&gt;0,W23/W13,0)</f>
        <v/>
      </c>
      <c r="X41" s="45">
        <f>IF(X13&lt;&gt;0,X23/X13,0)</f>
        <v/>
      </c>
      <c r="Y41" s="45">
        <f>IF(Y13&lt;&gt;0,Y23/Y13,0)</f>
        <v/>
      </c>
      <c r="Z41" s="45">
        <f>IF(Z13&lt;&gt;0,Z23/Z13,0)</f>
        <v/>
      </c>
      <c r="AA41" s="45">
        <f>IF(AA13&lt;&gt;0,AA23/AA13,0)</f>
        <v/>
      </c>
      <c r="AB41" s="45">
        <f>IF(AB13&lt;&gt;0,AB23/AB13,0)</f>
        <v/>
      </c>
      <c r="AC41" s="45">
        <f>IF(AC13&lt;&gt;0,AC23/AC13,0)</f>
        <v/>
      </c>
      <c r="AD41" s="45">
        <f>IF(AD13&lt;&gt;0,AD23/AD13,0)</f>
        <v/>
      </c>
      <c r="AE41" s="45">
        <f>IF(AE13&lt;&gt;0,AE23/AE13,0)</f>
        <v/>
      </c>
      <c r="AF41" s="45">
        <f>IF(AF13&lt;&gt;0,AF23/AF13,0)</f>
        <v/>
      </c>
      <c r="AG41" s="45">
        <f>IF(AG13&lt;&gt;0,AG23/AG13,0)</f>
        <v/>
      </c>
      <c r="AH41" s="45">
        <f>IF(AH13&lt;&gt;0,AH23/AH13,0)</f>
        <v/>
      </c>
      <c r="AI41" s="45">
        <f>IF(AI13&lt;&gt;0,AI23/AI13,0)</f>
        <v/>
      </c>
      <c r="AJ41" s="45">
        <f>IF(AJ13&lt;&gt;0,AJ23/AJ13,0)</f>
        <v/>
      </c>
      <c r="AK41" s="45">
        <f>IF(AK13&lt;&gt;0,AK23/AK13,0)</f>
        <v/>
      </c>
      <c r="AL41" s="45">
        <f>IF(AL13&lt;&gt;0,AL23/AL13,0)</f>
        <v/>
      </c>
      <c r="AM41" s="45">
        <f>IF(AM13&lt;&gt;0,AM23/AM13,0)</f>
        <v/>
      </c>
      <c r="AN41" s="45">
        <f>IF(AN13&lt;&gt;0,AN23/AN13,0)</f>
        <v/>
      </c>
      <c r="AO41" s="45">
        <f>IF(AO13&lt;&gt;0,AO23/AO13,0)</f>
        <v/>
      </c>
      <c r="AP41" s="45">
        <f>IF(AP13&lt;&gt;0,AP23/AP13,0)</f>
        <v/>
      </c>
      <c r="AQ41" s="45">
        <f>IF(AQ13&lt;&gt;0,AQ23/AQ13,0)</f>
        <v/>
      </c>
      <c r="AR41" s="45">
        <f>IF(AR13&lt;&gt;0,AR23/AR13,0)</f>
        <v/>
      </c>
      <c r="AS41" s="45">
        <f>IF(AS13&lt;&gt;0,AS23/AS13,0)</f>
        <v/>
      </c>
      <c r="AT41" s="45">
        <f>IF(AT13&lt;&gt;0,AT23/AT13,0)</f>
        <v/>
      </c>
      <c r="AU41" s="45">
        <f>IF(AU13&lt;&gt;0,AU23/AU13,0)</f>
        <v/>
      </c>
      <c r="AV41" s="45">
        <f>IF(AV13&lt;&gt;0,AV23/AV13,0)</f>
        <v/>
      </c>
      <c r="AW41" s="45">
        <f>IF(AW13&lt;&gt;0,AW23/AW13,0)</f>
        <v/>
      </c>
      <c r="AX41" s="45">
        <f>IF(AX13&lt;&gt;0,AX23/AX13,0)</f>
        <v/>
      </c>
      <c r="AY41" s="45">
        <f>IF(AY13&lt;&gt;0,AY23/AY13,0)</f>
        <v/>
      </c>
      <c r="AZ41" s="45">
        <f>IF(AZ13&lt;&gt;0,AZ23/AZ13,0)</f>
        <v/>
      </c>
      <c r="BA41" s="45">
        <f>IF(BA13&lt;&gt;0,BA23/BA13,0)</f>
        <v/>
      </c>
      <c r="BB41" s="45">
        <f>IF(BB13&lt;&gt;0,BB23/BB13,0)</f>
        <v/>
      </c>
      <c r="BC41" s="45">
        <f>IF(BC13&lt;&gt;0,BC23/BC13,0)</f>
        <v/>
      </c>
      <c r="BD41" s="45">
        <f>IF(BD13&lt;&gt;0,BD23/BD13,0)</f>
        <v/>
      </c>
      <c r="BE41" s="45">
        <f>IF(BE13&lt;&gt;0,BE23/BE13,0)</f>
        <v/>
      </c>
      <c r="BF41" s="45">
        <f>IF(BF13&lt;&gt;0,BF23/BF13,0)</f>
        <v/>
      </c>
      <c r="BG41" s="45">
        <f>IF(BG13&lt;&gt;0,BG23/BG13,0)</f>
        <v/>
      </c>
      <c r="BH41" s="45">
        <f>IF(BH13&lt;&gt;0,BH23/BH13,0)</f>
        <v/>
      </c>
      <c r="BI41" s="45">
        <f>IF(BI13&lt;&gt;0,BI23/BI13,0)</f>
        <v/>
      </c>
      <c r="BJ41" s="45">
        <f>IF(BJ13&lt;&gt;0,BJ23/BJ13,0)</f>
        <v/>
      </c>
      <c r="BK41" s="45">
        <f>IF(BK13&lt;&gt;0,BK23/BK13,0)</f>
        <v/>
      </c>
      <c r="BL41" s="45">
        <f>IF(BL13&lt;&gt;0,BL23/BL13,0)</f>
        <v/>
      </c>
      <c r="BM41" s="45">
        <f>IF(BM13&lt;&gt;0,BM23/BM13,0)</f>
        <v/>
      </c>
      <c r="BN41" s="45">
        <f>IF(BN13&lt;&gt;0,BN23/BN13,0)</f>
        <v/>
      </c>
      <c r="BO41" s="45">
        <f>IF(BO13&lt;&gt;0,BO23/BO13,0)</f>
        <v/>
      </c>
      <c r="BP41" s="45">
        <f>IF(BP13&lt;&gt;0,BP23/BP13,0)</f>
        <v/>
      </c>
      <c r="BQ41" s="45">
        <f>IF(BQ13&lt;&gt;0,BQ23/BQ13,0)</f>
        <v/>
      </c>
      <c r="BR41" s="45">
        <f>IF(BR13&lt;&gt;0,BR23/BR13,0)</f>
        <v/>
      </c>
      <c r="BS41" s="45">
        <f>IF(BS13&lt;&gt;0,BS23/BS13,0)</f>
        <v/>
      </c>
      <c r="BT41" s="45">
        <f>IF(BT13&lt;&gt;0,BT23/BT13,0)</f>
        <v/>
      </c>
      <c r="BU41" s="45">
        <f>IF(BU13&lt;&gt;0,BU23/BU13,0)</f>
        <v/>
      </c>
      <c r="BV41" s="45">
        <f>IF(BV13&lt;&gt;0,BV23/BV13,0)</f>
        <v/>
      </c>
      <c r="BW41" s="45">
        <f>IF(BW13&lt;&gt;0,BW23/BW13,0)</f>
        <v/>
      </c>
      <c r="BX41" s="45">
        <f>IF(BX13&lt;&gt;0,BX23/BX13,0)</f>
        <v/>
      </c>
      <c r="BY41" s="45">
        <f>IF(BY13&lt;&gt;0,BY23/BY13,0)</f>
        <v/>
      </c>
      <c r="BZ41" s="45">
        <f>IF(BZ13&lt;&gt;0,BZ23/BZ13,0)</f>
        <v/>
      </c>
      <c r="CA41" s="45">
        <f>IF(CA13&lt;&gt;0,CA23/CA13,0)</f>
        <v/>
      </c>
      <c r="CB41" s="45">
        <f>IF(CB13&lt;&gt;0,CB23/CB13,0)</f>
        <v/>
      </c>
      <c r="CC41" s="45">
        <f>IF(CC13&lt;&gt;0,CC23/CC13,0)</f>
        <v/>
      </c>
      <c r="CD41" s="45">
        <f>IF(CD13&lt;&gt;0,CD23/CD13,0)</f>
        <v/>
      </c>
      <c r="CE41" s="45">
        <f>IF(CE13&lt;&gt;0,CE23/CE13,0)</f>
        <v/>
      </c>
      <c r="CF41" s="45">
        <f>IF(CF13&lt;&gt;0,CF23/CF13,0)</f>
        <v/>
      </c>
      <c r="CG41" s="45">
        <f>IF(CG13&lt;&gt;0,CG23/CG13,0)</f>
        <v/>
      </c>
      <c r="CH41" s="45">
        <f>IF(CH13&lt;&gt;0,CH23/CH13,0)</f>
        <v/>
      </c>
      <c r="CI41" s="45">
        <f>IF(CI13&lt;&gt;0,CI23/CI13,0)</f>
        <v/>
      </c>
      <c r="CJ41" s="45">
        <f>IF(CJ13&lt;&gt;0,CJ23/CJ13,0)</f>
        <v/>
      </c>
      <c r="CK41" s="45">
        <f>IF(CK13&lt;&gt;0,CK23/CK13,0)</f>
        <v/>
      </c>
      <c r="CL41" s="45">
        <f>IF(CL13&lt;&gt;0,CL23/CL13,0)</f>
        <v/>
      </c>
      <c r="CM41" s="45">
        <f>IF(CM13&lt;&gt;0,CM23/CM13,0)</f>
        <v/>
      </c>
      <c r="CN41" s="45">
        <f>IF(CN13&lt;&gt;0,CN23/CN13,0)</f>
        <v/>
      </c>
      <c r="CO41" s="45">
        <f>IF(CO13&lt;&gt;0,CO23/CO13,0)</f>
        <v/>
      </c>
      <c r="CP41" s="45">
        <f>IF(CP13&lt;&gt;0,CP23/CP13,0)</f>
        <v/>
      </c>
      <c r="CQ41" s="45">
        <f>IF(CQ13&lt;&gt;0,CQ23/CQ13,0)</f>
        <v/>
      </c>
      <c r="CR41" s="45">
        <f>IF(CR13&lt;&gt;0,CR23/CR13,0)</f>
        <v/>
      </c>
      <c r="CS41" s="45">
        <f>IF(CS13&lt;&gt;0,CS23/CS13,0)</f>
        <v/>
      </c>
      <c r="CT41" s="45">
        <f>IF(CT13&lt;&gt;0,CT23/CT13,0)</f>
        <v/>
      </c>
      <c r="CU41" s="45">
        <f>IF(CU13&lt;&gt;0,CU23/CU13,0)</f>
        <v/>
      </c>
      <c r="CV41" s="45">
        <f>IF(CV13&lt;&gt;0,CV23/CV13,0)</f>
        <v/>
      </c>
      <c r="CW41" s="45">
        <f>IF(CW13&lt;&gt;0,CW23/CW13,0)</f>
        <v/>
      </c>
      <c r="CX41" s="45">
        <f>IF(CX13&lt;&gt;0,CX23/CX13,0)</f>
        <v/>
      </c>
      <c r="CY41" s="45">
        <f>IF(CY13&lt;&gt;0,CY23/CY13,0)</f>
        <v/>
      </c>
      <c r="CZ41" s="45">
        <f>IF(CZ13&lt;&gt;0,CZ23/CZ13,0)</f>
        <v/>
      </c>
      <c r="DA41" s="45">
        <f>IF(DA13&lt;&gt;0,DA23/DA13,0)</f>
        <v/>
      </c>
      <c r="DB41" s="45">
        <f>IF(DB13&lt;&gt;0,DB23/DB13,0)</f>
        <v/>
      </c>
      <c r="DC41" s="45">
        <f>IF(DC13&lt;&gt;0,DC23/DC13,0)</f>
        <v/>
      </c>
      <c r="DD41" s="45">
        <f>IF(DD13&lt;&gt;0,DD23/DD13,0)</f>
        <v/>
      </c>
      <c r="DE41" s="45">
        <f>IF(DE13&lt;&gt;0,DE23/DE13,0)</f>
        <v/>
      </c>
      <c r="DF41" s="45">
        <f>IF(DF13&lt;&gt;0,DF23/DF13,0)</f>
        <v/>
      </c>
      <c r="DG41" s="45">
        <f>IF(DG13&lt;&gt;0,DG23/DG13,0)</f>
        <v/>
      </c>
      <c r="DH41" s="45">
        <f>IF(DH13&lt;&gt;0,DH23/DH13,0)</f>
        <v/>
      </c>
      <c r="DI41" s="45">
        <f>IF(DI13&lt;&gt;0,DI23/DI13,0)</f>
        <v/>
      </c>
      <c r="DJ41" s="45">
        <f>IF(DJ13&lt;&gt;0,DJ23/DJ13,0)</f>
        <v/>
      </c>
      <c r="DK41" s="45">
        <f>IF(DK13&lt;&gt;0,DK23/DK13,0)</f>
        <v/>
      </c>
      <c r="DL41" s="45">
        <f>IF(DL13&lt;&gt;0,DL23/DL13,0)</f>
        <v/>
      </c>
      <c r="DM41" s="45">
        <f>IF(DM13&lt;&gt;0,DM23/DM13,0)</f>
        <v/>
      </c>
      <c r="DN41" s="45">
        <f>IF(DN13&lt;&gt;0,DN23/DN13,0)</f>
        <v/>
      </c>
      <c r="DO41" s="45">
        <f>IF(DO13&lt;&gt;0,DO23/DO13,0)</f>
        <v/>
      </c>
      <c r="DP41" s="45">
        <f>IF(DP13&lt;&gt;0,DP23/DP13,0)</f>
        <v/>
      </c>
      <c r="DQ41" s="45">
        <f>IF(DQ13&lt;&gt;0,DQ23/DQ13,0)</f>
        <v/>
      </c>
      <c r="DR41" s="45">
        <f>IF(DR13&lt;&gt;0,DR23/DR13,0)</f>
        <v/>
      </c>
      <c r="DS41" s="45">
        <f>IF(DS13&lt;&gt;0,DS23/DS13,0)</f>
        <v/>
      </c>
      <c r="DT41" s="45">
        <f>IF(DT13&lt;&gt;0,DT23/DT13,0)</f>
        <v/>
      </c>
      <c r="DU41" s="45">
        <f>IF(DU13&lt;&gt;0,DU23/DU13,0)</f>
        <v/>
      </c>
      <c r="DV41" s="45">
        <f>IF(DV13&lt;&gt;0,DV23/DV13,0)</f>
        <v/>
      </c>
      <c r="DW41" s="45">
        <f>IF(DW13&lt;&gt;0,DW23/DW13,0)</f>
        <v/>
      </c>
      <c r="DX41" s="45">
        <f>IF(DX13&lt;&gt;0,DX23/DX13,0)</f>
        <v/>
      </c>
      <c r="DY41" s="45">
        <f>IF(DY13&lt;&gt;0,DY23/DY13,0)</f>
        <v/>
      </c>
      <c r="DZ41" s="45">
        <f>IF(DZ13&lt;&gt;0,DZ23/DZ13,0)</f>
        <v/>
      </c>
      <c r="EA41" s="45">
        <f>IF(EA13&lt;&gt;0,EA23/EA13,0)</f>
        <v/>
      </c>
      <c r="EB41" s="45">
        <f>IF(EB13&lt;&gt;0,EB23/EB13,0)</f>
        <v/>
      </c>
      <c r="EC41" s="45">
        <f>IF(EC13&lt;&gt;0,EC23/EC13,0)</f>
        <v/>
      </c>
      <c r="ED41" s="45">
        <f>IF(ED13&lt;&gt;0,ED23/ED13,0)</f>
        <v/>
      </c>
      <c r="EE41" s="45">
        <f>IF(EE13&lt;&gt;0,EE23/EE13,0)</f>
        <v/>
      </c>
      <c r="EF41" s="45">
        <f>IF(EF13&lt;&gt;0,EF23/EF13,0)</f>
        <v/>
      </c>
      <c r="EG41" s="45">
        <f>IF(EG13&lt;&gt;0,EG23/EG13,0)</f>
        <v/>
      </c>
      <c r="EH41" s="45">
        <f>IF(EH13&lt;&gt;0,EH23/EH13,0)</f>
        <v/>
      </c>
      <c r="EI41" s="45">
        <f>IF(EI13&lt;&gt;0,EI23/EI13,0)</f>
        <v/>
      </c>
      <c r="EJ41" s="45">
        <f>IF(EJ13&lt;&gt;0,EJ23/EJ13,0)</f>
        <v/>
      </c>
      <c r="EK41" s="45">
        <f>IF(EK13&lt;&gt;0,EK23/EK13,0)</f>
        <v/>
      </c>
      <c r="EL41" s="45">
        <f>IF(EL13&lt;&gt;0,EL23/EL13,0)</f>
        <v/>
      </c>
      <c r="EM41" s="45">
        <f>IF(EM13&lt;&gt;0,EM23/EM13,0)</f>
        <v/>
      </c>
      <c r="EN41" s="45">
        <f>IF(EN13&lt;&gt;0,EN23/EN13,0)</f>
        <v/>
      </c>
      <c r="EO41" s="45">
        <f>IF(EO13&lt;&gt;0,EO23/EO13,0)</f>
        <v/>
      </c>
      <c r="EP41" s="45">
        <f>IF(EP13&lt;&gt;0,EP23/EP13,0)</f>
        <v/>
      </c>
      <c r="EQ41" s="45">
        <f>IF(EQ13&lt;&gt;0,EQ23/EQ13,0)</f>
        <v/>
      </c>
      <c r="ER41" s="45">
        <f>IF(ER13&lt;&gt;0,ER23/ER13,0)</f>
        <v/>
      </c>
      <c r="ES41" s="45">
        <f>IF(ES13&lt;&gt;0,ES23/ES13,0)</f>
        <v/>
      </c>
      <c r="ET41" s="45">
        <f>IF(ET13&lt;&gt;0,ET23/ET13,0)</f>
        <v/>
      </c>
      <c r="EU41" s="45">
        <f>IF(EU13&lt;&gt;0,EU23/EU13,0)</f>
        <v/>
      </c>
      <c r="EV41" s="45">
        <f>IF(EV13&lt;&gt;0,EV23/EV13,0)</f>
        <v/>
      </c>
      <c r="EW41" s="45">
        <f>IF(EW13&lt;&gt;0,EW23/EW13,0)</f>
        <v/>
      </c>
      <c r="EX41" s="45">
        <f>IF(EX13&lt;&gt;0,EX23/EX13,0)</f>
        <v/>
      </c>
      <c r="EY41" s="45">
        <f>IF(EY13&lt;&gt;0,EY23/EY13,0)</f>
        <v/>
      </c>
      <c r="EZ41" s="45">
        <f>IF(EZ13&lt;&gt;0,EZ23/EZ13,0)</f>
        <v/>
      </c>
      <c r="FA41" s="45">
        <f>IF(FA13&lt;&gt;0,FA23/FA13,0)</f>
        <v/>
      </c>
      <c r="FB41" s="45">
        <f>IF(FB13&lt;&gt;0,FB23/FB13,0)</f>
        <v/>
      </c>
      <c r="FC41" s="45">
        <f>IF(FC13&lt;&gt;0,FC23/FC13,0)</f>
        <v/>
      </c>
      <c r="FD41" s="45">
        <f>IF(FD13&lt;&gt;0,FD23/FD13,0)</f>
        <v/>
      </c>
      <c r="FE41" s="45">
        <f>IF(FE13&lt;&gt;0,FE23/FE13,0)</f>
        <v/>
      </c>
      <c r="FF41" s="45">
        <f>IF(FF13&lt;&gt;0,FF23/FF13,0)</f>
        <v/>
      </c>
      <c r="FG41" s="45">
        <f>IF(FG13&lt;&gt;0,FG23/FG13,0)</f>
        <v/>
      </c>
      <c r="FH41" s="45">
        <f>IF(FH13&lt;&gt;0,FH23/FH13,0)</f>
        <v/>
      </c>
      <c r="FI41" s="45">
        <f>IF(FI13&lt;&gt;0,FI23/FI13,0)</f>
        <v/>
      </c>
      <c r="FJ41" s="45">
        <f>IF(FJ13&lt;&gt;0,FJ23/FJ13,0)</f>
        <v/>
      </c>
      <c r="FK41" s="45">
        <f>IF(FK13&lt;&gt;0,FK23/FK13,0)</f>
        <v/>
      </c>
      <c r="FL41" s="45">
        <f>IF(FL13&lt;&gt;0,FL23/FL13,0)</f>
        <v/>
      </c>
      <c r="FM41" s="45">
        <f>IF(FM13&lt;&gt;0,FM23/FM13,0)</f>
        <v/>
      </c>
      <c r="FN41" s="45">
        <f>IF(FN13&lt;&gt;0,FN23/FN13,0)</f>
        <v/>
      </c>
      <c r="FO41" s="45">
        <f>IF(FO13&lt;&gt;0,FO23/FO13,0)</f>
        <v/>
      </c>
      <c r="FP41" s="45">
        <f>IF(FP13&lt;&gt;0,FP23/FP13,0)</f>
        <v/>
      </c>
      <c r="FQ41" s="45">
        <f>IF(FQ13&lt;&gt;0,FQ23/FQ13,0)</f>
        <v/>
      </c>
      <c r="FR41" s="45">
        <f>IF(FR13&lt;&gt;0,FR23/FR13,0)</f>
        <v/>
      </c>
      <c r="FS41" s="45">
        <f>IF(FS13&lt;&gt;0,FS23/FS13,0)</f>
        <v/>
      </c>
      <c r="FT41" s="45">
        <f>IF(FT13&lt;&gt;0,FT23/FT13,0)</f>
        <v/>
      </c>
      <c r="FU41" s="45">
        <f>IF(FU13&lt;&gt;0,FU23/FU13,0)</f>
        <v/>
      </c>
      <c r="FV41" s="45">
        <f>IF(FV13&lt;&gt;0,FV23/FV13,0)</f>
        <v/>
      </c>
      <c r="FW41" s="45">
        <f>IF(FW13&lt;&gt;0,FW23/FW13,0)</f>
        <v/>
      </c>
      <c r="FX41" s="45">
        <f>IF(FX13&lt;&gt;0,FX23/FX13,0)</f>
        <v/>
      </c>
      <c r="FY41" s="45">
        <f>IF(FY13&lt;&gt;0,FY23/FY13,0)</f>
        <v/>
      </c>
      <c r="FZ41" s="45">
        <f>IF(FZ13&lt;&gt;0,FZ23/FZ13,0)</f>
        <v/>
      </c>
      <c r="GA41" s="45">
        <f>IF(GA13&lt;&gt;0,GA23/GA13,0)</f>
        <v/>
      </c>
    </row>
    <row r="42">
      <c r="A42" s="25" t="inlineStr">
        <is>
          <t>Net Profit Margin</t>
        </is>
      </c>
      <c r="D42" s="45">
        <f>IF(D13&lt;&gt;0,D38/D13,0)</f>
        <v/>
      </c>
      <c r="E42" s="45">
        <f>IF(E13&lt;&gt;0,E38/E13,0)</f>
        <v/>
      </c>
      <c r="F42" s="45">
        <f>IF(F13&lt;&gt;0,F38/F13,0)</f>
        <v/>
      </c>
      <c r="G42" s="45">
        <f>IF(G13&lt;&gt;0,G38/G13,0)</f>
        <v/>
      </c>
      <c r="H42" s="45">
        <f>IF(H13&lt;&gt;0,H38/H13,0)</f>
        <v/>
      </c>
      <c r="I42" s="45">
        <f>IF(I13&lt;&gt;0,I38/I13,0)</f>
        <v/>
      </c>
      <c r="J42" s="45">
        <f>IF(J13&lt;&gt;0,J38/J13,0)</f>
        <v/>
      </c>
      <c r="K42" s="45">
        <f>IF(K13&lt;&gt;0,K38/K13,0)</f>
        <v/>
      </c>
      <c r="L42" s="45">
        <f>IF(L13&lt;&gt;0,L38/L13,0)</f>
        <v/>
      </c>
      <c r="M42" s="45">
        <f>IF(M13&lt;&gt;0,M38/M13,0)</f>
        <v/>
      </c>
      <c r="N42" s="45">
        <f>IF(N13&lt;&gt;0,N38/N13,0)</f>
        <v/>
      </c>
      <c r="O42" s="45">
        <f>IF(O13&lt;&gt;0,O38/O13,0)</f>
        <v/>
      </c>
      <c r="P42" s="45">
        <f>IF(P13&lt;&gt;0,P38/P13,0)</f>
        <v/>
      </c>
      <c r="Q42" s="45">
        <f>IF(Q13&lt;&gt;0,Q38/Q13,0)</f>
        <v/>
      </c>
      <c r="R42" s="45">
        <f>IF(R13&lt;&gt;0,R38/R13,0)</f>
        <v/>
      </c>
      <c r="S42" s="45">
        <f>IF(S13&lt;&gt;0,S38/S13,0)</f>
        <v/>
      </c>
      <c r="T42" s="45">
        <f>IF(T13&lt;&gt;0,T38/T13,0)</f>
        <v/>
      </c>
      <c r="U42" s="45">
        <f>IF(U13&lt;&gt;0,U38/U13,0)</f>
        <v/>
      </c>
      <c r="V42" s="45">
        <f>IF(V13&lt;&gt;0,V38/V13,0)</f>
        <v/>
      </c>
      <c r="W42" s="45">
        <f>IF(W13&lt;&gt;0,W38/W13,0)</f>
        <v/>
      </c>
      <c r="X42" s="45">
        <f>IF(X13&lt;&gt;0,X38/X13,0)</f>
        <v/>
      </c>
      <c r="Y42" s="45">
        <f>IF(Y13&lt;&gt;0,Y38/Y13,0)</f>
        <v/>
      </c>
      <c r="Z42" s="45">
        <f>IF(Z13&lt;&gt;0,Z38/Z13,0)</f>
        <v/>
      </c>
      <c r="AA42" s="45">
        <f>IF(AA13&lt;&gt;0,AA38/AA13,0)</f>
        <v/>
      </c>
      <c r="AB42" s="45">
        <f>IF(AB13&lt;&gt;0,AB38/AB13,0)</f>
        <v/>
      </c>
      <c r="AC42" s="45">
        <f>IF(AC13&lt;&gt;0,AC38/AC13,0)</f>
        <v/>
      </c>
      <c r="AD42" s="45">
        <f>IF(AD13&lt;&gt;0,AD38/AD13,0)</f>
        <v/>
      </c>
      <c r="AE42" s="45">
        <f>IF(AE13&lt;&gt;0,AE38/AE13,0)</f>
        <v/>
      </c>
      <c r="AF42" s="45">
        <f>IF(AF13&lt;&gt;0,AF38/AF13,0)</f>
        <v/>
      </c>
      <c r="AG42" s="45">
        <f>IF(AG13&lt;&gt;0,AG38/AG13,0)</f>
        <v/>
      </c>
      <c r="AH42" s="45">
        <f>IF(AH13&lt;&gt;0,AH38/AH13,0)</f>
        <v/>
      </c>
      <c r="AI42" s="45">
        <f>IF(AI13&lt;&gt;0,AI38/AI13,0)</f>
        <v/>
      </c>
      <c r="AJ42" s="45">
        <f>IF(AJ13&lt;&gt;0,AJ38/AJ13,0)</f>
        <v/>
      </c>
      <c r="AK42" s="45">
        <f>IF(AK13&lt;&gt;0,AK38/AK13,0)</f>
        <v/>
      </c>
      <c r="AL42" s="45">
        <f>IF(AL13&lt;&gt;0,AL38/AL13,0)</f>
        <v/>
      </c>
      <c r="AM42" s="45">
        <f>IF(AM13&lt;&gt;0,AM38/AM13,0)</f>
        <v/>
      </c>
      <c r="AN42" s="45">
        <f>IF(AN13&lt;&gt;0,AN38/AN13,0)</f>
        <v/>
      </c>
      <c r="AO42" s="45">
        <f>IF(AO13&lt;&gt;0,AO38/AO13,0)</f>
        <v/>
      </c>
      <c r="AP42" s="45">
        <f>IF(AP13&lt;&gt;0,AP38/AP13,0)</f>
        <v/>
      </c>
      <c r="AQ42" s="45">
        <f>IF(AQ13&lt;&gt;0,AQ38/AQ13,0)</f>
        <v/>
      </c>
      <c r="AR42" s="45">
        <f>IF(AR13&lt;&gt;0,AR38/AR13,0)</f>
        <v/>
      </c>
      <c r="AS42" s="45">
        <f>IF(AS13&lt;&gt;0,AS38/AS13,0)</f>
        <v/>
      </c>
      <c r="AT42" s="45">
        <f>IF(AT13&lt;&gt;0,AT38/AT13,0)</f>
        <v/>
      </c>
      <c r="AU42" s="45">
        <f>IF(AU13&lt;&gt;0,AU38/AU13,0)</f>
        <v/>
      </c>
      <c r="AV42" s="45">
        <f>IF(AV13&lt;&gt;0,AV38/AV13,0)</f>
        <v/>
      </c>
      <c r="AW42" s="45">
        <f>IF(AW13&lt;&gt;0,AW38/AW13,0)</f>
        <v/>
      </c>
      <c r="AX42" s="45">
        <f>IF(AX13&lt;&gt;0,AX38/AX13,0)</f>
        <v/>
      </c>
      <c r="AY42" s="45">
        <f>IF(AY13&lt;&gt;0,AY38/AY13,0)</f>
        <v/>
      </c>
      <c r="AZ42" s="45">
        <f>IF(AZ13&lt;&gt;0,AZ38/AZ13,0)</f>
        <v/>
      </c>
      <c r="BA42" s="45">
        <f>IF(BA13&lt;&gt;0,BA38/BA13,0)</f>
        <v/>
      </c>
      <c r="BB42" s="45">
        <f>IF(BB13&lt;&gt;0,BB38/BB13,0)</f>
        <v/>
      </c>
      <c r="BC42" s="45">
        <f>IF(BC13&lt;&gt;0,BC38/BC13,0)</f>
        <v/>
      </c>
      <c r="BD42" s="45">
        <f>IF(BD13&lt;&gt;0,BD38/BD13,0)</f>
        <v/>
      </c>
      <c r="BE42" s="45">
        <f>IF(BE13&lt;&gt;0,BE38/BE13,0)</f>
        <v/>
      </c>
      <c r="BF42" s="45">
        <f>IF(BF13&lt;&gt;0,BF38/BF13,0)</f>
        <v/>
      </c>
      <c r="BG42" s="45">
        <f>IF(BG13&lt;&gt;0,BG38/BG13,0)</f>
        <v/>
      </c>
      <c r="BH42" s="45">
        <f>IF(BH13&lt;&gt;0,BH38/BH13,0)</f>
        <v/>
      </c>
      <c r="BI42" s="45">
        <f>IF(BI13&lt;&gt;0,BI38/BI13,0)</f>
        <v/>
      </c>
      <c r="BJ42" s="45">
        <f>IF(BJ13&lt;&gt;0,BJ38/BJ13,0)</f>
        <v/>
      </c>
      <c r="BK42" s="45">
        <f>IF(BK13&lt;&gt;0,BK38/BK13,0)</f>
        <v/>
      </c>
      <c r="BL42" s="45">
        <f>IF(BL13&lt;&gt;0,BL38/BL13,0)</f>
        <v/>
      </c>
      <c r="BM42" s="45">
        <f>IF(BM13&lt;&gt;0,BM38/BM13,0)</f>
        <v/>
      </c>
      <c r="BN42" s="45">
        <f>IF(BN13&lt;&gt;0,BN38/BN13,0)</f>
        <v/>
      </c>
      <c r="BO42" s="45">
        <f>IF(BO13&lt;&gt;0,BO38/BO13,0)</f>
        <v/>
      </c>
      <c r="BP42" s="45">
        <f>IF(BP13&lt;&gt;0,BP38/BP13,0)</f>
        <v/>
      </c>
      <c r="BQ42" s="45">
        <f>IF(BQ13&lt;&gt;0,BQ38/BQ13,0)</f>
        <v/>
      </c>
      <c r="BR42" s="45">
        <f>IF(BR13&lt;&gt;0,BR38/BR13,0)</f>
        <v/>
      </c>
      <c r="BS42" s="45">
        <f>IF(BS13&lt;&gt;0,BS38/BS13,0)</f>
        <v/>
      </c>
      <c r="BT42" s="45">
        <f>IF(BT13&lt;&gt;0,BT38/BT13,0)</f>
        <v/>
      </c>
      <c r="BU42" s="45">
        <f>IF(BU13&lt;&gt;0,BU38/BU13,0)</f>
        <v/>
      </c>
      <c r="BV42" s="45">
        <f>IF(BV13&lt;&gt;0,BV38/BV13,0)</f>
        <v/>
      </c>
      <c r="BW42" s="45">
        <f>IF(BW13&lt;&gt;0,BW38/BW13,0)</f>
        <v/>
      </c>
      <c r="BX42" s="45">
        <f>IF(BX13&lt;&gt;0,BX38/BX13,0)</f>
        <v/>
      </c>
      <c r="BY42" s="45">
        <f>IF(BY13&lt;&gt;0,BY38/BY13,0)</f>
        <v/>
      </c>
      <c r="BZ42" s="45">
        <f>IF(BZ13&lt;&gt;0,BZ38/BZ13,0)</f>
        <v/>
      </c>
      <c r="CA42" s="45">
        <f>IF(CA13&lt;&gt;0,CA38/CA13,0)</f>
        <v/>
      </c>
      <c r="CB42" s="45">
        <f>IF(CB13&lt;&gt;0,CB38/CB13,0)</f>
        <v/>
      </c>
      <c r="CC42" s="45">
        <f>IF(CC13&lt;&gt;0,CC38/CC13,0)</f>
        <v/>
      </c>
      <c r="CD42" s="45">
        <f>IF(CD13&lt;&gt;0,CD38/CD13,0)</f>
        <v/>
      </c>
      <c r="CE42" s="45">
        <f>IF(CE13&lt;&gt;0,CE38/CE13,0)</f>
        <v/>
      </c>
      <c r="CF42" s="45">
        <f>IF(CF13&lt;&gt;0,CF38/CF13,0)</f>
        <v/>
      </c>
      <c r="CG42" s="45">
        <f>IF(CG13&lt;&gt;0,CG38/CG13,0)</f>
        <v/>
      </c>
      <c r="CH42" s="45">
        <f>IF(CH13&lt;&gt;0,CH38/CH13,0)</f>
        <v/>
      </c>
      <c r="CI42" s="45">
        <f>IF(CI13&lt;&gt;0,CI38/CI13,0)</f>
        <v/>
      </c>
      <c r="CJ42" s="45">
        <f>IF(CJ13&lt;&gt;0,CJ38/CJ13,0)</f>
        <v/>
      </c>
      <c r="CK42" s="45">
        <f>IF(CK13&lt;&gt;0,CK38/CK13,0)</f>
        <v/>
      </c>
      <c r="CL42" s="45">
        <f>IF(CL13&lt;&gt;0,CL38/CL13,0)</f>
        <v/>
      </c>
      <c r="CM42" s="45">
        <f>IF(CM13&lt;&gt;0,CM38/CM13,0)</f>
        <v/>
      </c>
      <c r="CN42" s="45">
        <f>IF(CN13&lt;&gt;0,CN38/CN13,0)</f>
        <v/>
      </c>
      <c r="CO42" s="45">
        <f>IF(CO13&lt;&gt;0,CO38/CO13,0)</f>
        <v/>
      </c>
      <c r="CP42" s="45">
        <f>IF(CP13&lt;&gt;0,CP38/CP13,0)</f>
        <v/>
      </c>
      <c r="CQ42" s="45">
        <f>IF(CQ13&lt;&gt;0,CQ38/CQ13,0)</f>
        <v/>
      </c>
      <c r="CR42" s="45">
        <f>IF(CR13&lt;&gt;0,CR38/CR13,0)</f>
        <v/>
      </c>
      <c r="CS42" s="45">
        <f>IF(CS13&lt;&gt;0,CS38/CS13,0)</f>
        <v/>
      </c>
      <c r="CT42" s="45">
        <f>IF(CT13&lt;&gt;0,CT38/CT13,0)</f>
        <v/>
      </c>
      <c r="CU42" s="45">
        <f>IF(CU13&lt;&gt;0,CU38/CU13,0)</f>
        <v/>
      </c>
      <c r="CV42" s="45">
        <f>IF(CV13&lt;&gt;0,CV38/CV13,0)</f>
        <v/>
      </c>
      <c r="CW42" s="45">
        <f>IF(CW13&lt;&gt;0,CW38/CW13,0)</f>
        <v/>
      </c>
      <c r="CX42" s="45">
        <f>IF(CX13&lt;&gt;0,CX38/CX13,0)</f>
        <v/>
      </c>
      <c r="CY42" s="45">
        <f>IF(CY13&lt;&gt;0,CY38/CY13,0)</f>
        <v/>
      </c>
      <c r="CZ42" s="45">
        <f>IF(CZ13&lt;&gt;0,CZ38/CZ13,0)</f>
        <v/>
      </c>
      <c r="DA42" s="45">
        <f>IF(DA13&lt;&gt;0,DA38/DA13,0)</f>
        <v/>
      </c>
      <c r="DB42" s="45">
        <f>IF(DB13&lt;&gt;0,DB38/DB13,0)</f>
        <v/>
      </c>
      <c r="DC42" s="45">
        <f>IF(DC13&lt;&gt;0,DC38/DC13,0)</f>
        <v/>
      </c>
      <c r="DD42" s="45">
        <f>IF(DD13&lt;&gt;0,DD38/DD13,0)</f>
        <v/>
      </c>
      <c r="DE42" s="45">
        <f>IF(DE13&lt;&gt;0,DE38/DE13,0)</f>
        <v/>
      </c>
      <c r="DF42" s="45">
        <f>IF(DF13&lt;&gt;0,DF38/DF13,0)</f>
        <v/>
      </c>
      <c r="DG42" s="45">
        <f>IF(DG13&lt;&gt;0,DG38/DG13,0)</f>
        <v/>
      </c>
      <c r="DH42" s="45">
        <f>IF(DH13&lt;&gt;0,DH38/DH13,0)</f>
        <v/>
      </c>
      <c r="DI42" s="45">
        <f>IF(DI13&lt;&gt;0,DI38/DI13,0)</f>
        <v/>
      </c>
      <c r="DJ42" s="45">
        <f>IF(DJ13&lt;&gt;0,DJ38/DJ13,0)</f>
        <v/>
      </c>
      <c r="DK42" s="45">
        <f>IF(DK13&lt;&gt;0,DK38/DK13,0)</f>
        <v/>
      </c>
      <c r="DL42" s="45">
        <f>IF(DL13&lt;&gt;0,DL38/DL13,0)</f>
        <v/>
      </c>
      <c r="DM42" s="45">
        <f>IF(DM13&lt;&gt;0,DM38/DM13,0)</f>
        <v/>
      </c>
      <c r="DN42" s="45">
        <f>IF(DN13&lt;&gt;0,DN38/DN13,0)</f>
        <v/>
      </c>
      <c r="DO42" s="45">
        <f>IF(DO13&lt;&gt;0,DO38/DO13,0)</f>
        <v/>
      </c>
      <c r="DP42" s="45">
        <f>IF(DP13&lt;&gt;0,DP38/DP13,0)</f>
        <v/>
      </c>
      <c r="DQ42" s="45">
        <f>IF(DQ13&lt;&gt;0,DQ38/DQ13,0)</f>
        <v/>
      </c>
      <c r="DR42" s="45">
        <f>IF(DR13&lt;&gt;0,DR38/DR13,0)</f>
        <v/>
      </c>
      <c r="DS42" s="45">
        <f>IF(DS13&lt;&gt;0,DS38/DS13,0)</f>
        <v/>
      </c>
      <c r="DT42" s="45">
        <f>IF(DT13&lt;&gt;0,DT38/DT13,0)</f>
        <v/>
      </c>
      <c r="DU42" s="45">
        <f>IF(DU13&lt;&gt;0,DU38/DU13,0)</f>
        <v/>
      </c>
      <c r="DV42" s="45">
        <f>IF(DV13&lt;&gt;0,DV38/DV13,0)</f>
        <v/>
      </c>
      <c r="DW42" s="45">
        <f>IF(DW13&lt;&gt;0,DW38/DW13,0)</f>
        <v/>
      </c>
      <c r="DX42" s="45">
        <f>IF(DX13&lt;&gt;0,DX38/DX13,0)</f>
        <v/>
      </c>
      <c r="DY42" s="45">
        <f>IF(DY13&lt;&gt;0,DY38/DY13,0)</f>
        <v/>
      </c>
      <c r="DZ42" s="45">
        <f>IF(DZ13&lt;&gt;0,DZ38/DZ13,0)</f>
        <v/>
      </c>
      <c r="EA42" s="45">
        <f>IF(EA13&lt;&gt;0,EA38/EA13,0)</f>
        <v/>
      </c>
      <c r="EB42" s="45">
        <f>IF(EB13&lt;&gt;0,EB38/EB13,0)</f>
        <v/>
      </c>
      <c r="EC42" s="45">
        <f>IF(EC13&lt;&gt;0,EC38/EC13,0)</f>
        <v/>
      </c>
      <c r="ED42" s="45">
        <f>IF(ED13&lt;&gt;0,ED38/ED13,0)</f>
        <v/>
      </c>
      <c r="EE42" s="45">
        <f>IF(EE13&lt;&gt;0,EE38/EE13,0)</f>
        <v/>
      </c>
      <c r="EF42" s="45">
        <f>IF(EF13&lt;&gt;0,EF38/EF13,0)</f>
        <v/>
      </c>
      <c r="EG42" s="45">
        <f>IF(EG13&lt;&gt;0,EG38/EG13,0)</f>
        <v/>
      </c>
      <c r="EH42" s="45">
        <f>IF(EH13&lt;&gt;0,EH38/EH13,0)</f>
        <v/>
      </c>
      <c r="EI42" s="45">
        <f>IF(EI13&lt;&gt;0,EI38/EI13,0)</f>
        <v/>
      </c>
      <c r="EJ42" s="45">
        <f>IF(EJ13&lt;&gt;0,EJ38/EJ13,0)</f>
        <v/>
      </c>
      <c r="EK42" s="45">
        <f>IF(EK13&lt;&gt;0,EK38/EK13,0)</f>
        <v/>
      </c>
      <c r="EL42" s="45">
        <f>IF(EL13&lt;&gt;0,EL38/EL13,0)</f>
        <v/>
      </c>
      <c r="EM42" s="45">
        <f>IF(EM13&lt;&gt;0,EM38/EM13,0)</f>
        <v/>
      </c>
      <c r="EN42" s="45">
        <f>IF(EN13&lt;&gt;0,EN38/EN13,0)</f>
        <v/>
      </c>
      <c r="EO42" s="45">
        <f>IF(EO13&lt;&gt;0,EO38/EO13,0)</f>
        <v/>
      </c>
      <c r="EP42" s="45">
        <f>IF(EP13&lt;&gt;0,EP38/EP13,0)</f>
        <v/>
      </c>
      <c r="EQ42" s="45">
        <f>IF(EQ13&lt;&gt;0,EQ38/EQ13,0)</f>
        <v/>
      </c>
      <c r="ER42" s="45">
        <f>IF(ER13&lt;&gt;0,ER38/ER13,0)</f>
        <v/>
      </c>
      <c r="ES42" s="45">
        <f>IF(ES13&lt;&gt;0,ES38/ES13,0)</f>
        <v/>
      </c>
      <c r="ET42" s="45">
        <f>IF(ET13&lt;&gt;0,ET38/ET13,0)</f>
        <v/>
      </c>
      <c r="EU42" s="45">
        <f>IF(EU13&lt;&gt;0,EU38/EU13,0)</f>
        <v/>
      </c>
      <c r="EV42" s="45">
        <f>IF(EV13&lt;&gt;0,EV38/EV13,0)</f>
        <v/>
      </c>
      <c r="EW42" s="45">
        <f>IF(EW13&lt;&gt;0,EW38/EW13,0)</f>
        <v/>
      </c>
      <c r="EX42" s="45">
        <f>IF(EX13&lt;&gt;0,EX38/EX13,0)</f>
        <v/>
      </c>
      <c r="EY42" s="45">
        <f>IF(EY13&lt;&gt;0,EY38/EY13,0)</f>
        <v/>
      </c>
      <c r="EZ42" s="45">
        <f>IF(EZ13&lt;&gt;0,EZ38/EZ13,0)</f>
        <v/>
      </c>
      <c r="FA42" s="45">
        <f>IF(FA13&lt;&gt;0,FA38/FA13,0)</f>
        <v/>
      </c>
      <c r="FB42" s="45">
        <f>IF(FB13&lt;&gt;0,FB38/FB13,0)</f>
        <v/>
      </c>
      <c r="FC42" s="45">
        <f>IF(FC13&lt;&gt;0,FC38/FC13,0)</f>
        <v/>
      </c>
      <c r="FD42" s="45">
        <f>IF(FD13&lt;&gt;0,FD38/FD13,0)</f>
        <v/>
      </c>
      <c r="FE42" s="45">
        <f>IF(FE13&lt;&gt;0,FE38/FE13,0)</f>
        <v/>
      </c>
      <c r="FF42" s="45">
        <f>IF(FF13&lt;&gt;0,FF38/FF13,0)</f>
        <v/>
      </c>
      <c r="FG42" s="45">
        <f>IF(FG13&lt;&gt;0,FG38/FG13,0)</f>
        <v/>
      </c>
      <c r="FH42" s="45">
        <f>IF(FH13&lt;&gt;0,FH38/FH13,0)</f>
        <v/>
      </c>
      <c r="FI42" s="45">
        <f>IF(FI13&lt;&gt;0,FI38/FI13,0)</f>
        <v/>
      </c>
      <c r="FJ42" s="45">
        <f>IF(FJ13&lt;&gt;0,FJ38/FJ13,0)</f>
        <v/>
      </c>
      <c r="FK42" s="45">
        <f>IF(FK13&lt;&gt;0,FK38/FK13,0)</f>
        <v/>
      </c>
      <c r="FL42" s="45">
        <f>IF(FL13&lt;&gt;0,FL38/FL13,0)</f>
        <v/>
      </c>
      <c r="FM42" s="45">
        <f>IF(FM13&lt;&gt;0,FM38/FM13,0)</f>
        <v/>
      </c>
      <c r="FN42" s="45">
        <f>IF(FN13&lt;&gt;0,FN38/FN13,0)</f>
        <v/>
      </c>
      <c r="FO42" s="45">
        <f>IF(FO13&lt;&gt;0,FO38/FO13,0)</f>
        <v/>
      </c>
      <c r="FP42" s="45">
        <f>IF(FP13&lt;&gt;0,FP38/FP13,0)</f>
        <v/>
      </c>
      <c r="FQ42" s="45">
        <f>IF(FQ13&lt;&gt;0,FQ38/FQ13,0)</f>
        <v/>
      </c>
      <c r="FR42" s="45">
        <f>IF(FR13&lt;&gt;0,FR38/FR13,0)</f>
        <v/>
      </c>
      <c r="FS42" s="45">
        <f>IF(FS13&lt;&gt;0,FS38/FS13,0)</f>
        <v/>
      </c>
      <c r="FT42" s="45">
        <f>IF(FT13&lt;&gt;0,FT38/FT13,0)</f>
        <v/>
      </c>
      <c r="FU42" s="45">
        <f>IF(FU13&lt;&gt;0,FU38/FU13,0)</f>
        <v/>
      </c>
      <c r="FV42" s="45">
        <f>IF(FV13&lt;&gt;0,FV38/FV13,0)</f>
        <v/>
      </c>
      <c r="FW42" s="45">
        <f>IF(FW13&lt;&gt;0,FW38/FW13,0)</f>
        <v/>
      </c>
      <c r="FX42" s="45">
        <f>IF(FX13&lt;&gt;0,FX38/FX13,0)</f>
        <v/>
      </c>
      <c r="FY42" s="45">
        <f>IF(FY13&lt;&gt;0,FY38/FY13,0)</f>
        <v/>
      </c>
      <c r="FZ42" s="45">
        <f>IF(FZ13&lt;&gt;0,FZ38/FZ13,0)</f>
        <v/>
      </c>
      <c r="GA42" s="45">
        <f>IF(GA13&lt;&gt;0,GA38/GA13,0)</f>
        <v/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tabColor rgb="00008000"/>
    <outlinePr summaryBelow="1" summaryRight="1"/>
    <pageSetUpPr/>
  </sheetPr>
  <dimension ref="A1:GA26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MONTHLY BALANCE SHEET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Year</t>
        </is>
      </c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Phase</t>
        </is>
      </c>
      <c r="D6" s="25" t="inlineStr">
        <is>
          <t>Pre-Dev</t>
        </is>
      </c>
      <c r="E6" s="25" t="inlineStr">
        <is>
          <t>Pre-Dev</t>
        </is>
      </c>
      <c r="F6" s="25" t="inlineStr">
        <is>
          <t>Pre-Dev</t>
        </is>
      </c>
      <c r="G6" s="25" t="inlineStr">
        <is>
          <t>Pre-Dev</t>
        </is>
      </c>
      <c r="H6" s="25" t="inlineStr">
        <is>
          <t>Pre-Dev</t>
        </is>
      </c>
      <c r="I6" s="25" t="inlineStr">
        <is>
          <t>Pre-Dev</t>
        </is>
      </c>
      <c r="J6" s="25" t="inlineStr">
        <is>
          <t>Pre-Dev</t>
        </is>
      </c>
      <c r="K6" s="25" t="inlineStr">
        <is>
          <t>Pre-Dev</t>
        </is>
      </c>
      <c r="L6" s="25" t="inlineStr">
        <is>
          <t>Pre-Dev</t>
        </is>
      </c>
      <c r="M6" s="25" t="inlineStr">
        <is>
          <t>Pre-Dev</t>
        </is>
      </c>
      <c r="N6" s="25" t="inlineStr">
        <is>
          <t>Pre-Dev</t>
        </is>
      </c>
      <c r="O6" s="25" t="inlineStr">
        <is>
          <t>Pre-Dev</t>
        </is>
      </c>
      <c r="P6" s="25" t="inlineStr">
        <is>
          <t>Development</t>
        </is>
      </c>
      <c r="Q6" s="25" t="inlineStr">
        <is>
          <t>Development</t>
        </is>
      </c>
      <c r="R6" s="25" t="inlineStr">
        <is>
          <t>Development</t>
        </is>
      </c>
      <c r="S6" s="25" t="inlineStr">
        <is>
          <t>Development</t>
        </is>
      </c>
      <c r="T6" s="25" t="inlineStr">
        <is>
          <t>Development</t>
        </is>
      </c>
      <c r="U6" s="25" t="inlineStr">
        <is>
          <t>Development</t>
        </is>
      </c>
      <c r="V6" s="25" t="inlineStr">
        <is>
          <t>Development</t>
        </is>
      </c>
      <c r="W6" s="25" t="inlineStr">
        <is>
          <t>Development</t>
        </is>
      </c>
      <c r="X6" s="25" t="inlineStr">
        <is>
          <t>Development</t>
        </is>
      </c>
      <c r="Y6" s="25" t="inlineStr">
        <is>
          <t>Development</t>
        </is>
      </c>
      <c r="Z6" s="25" t="inlineStr">
        <is>
          <t>Development</t>
        </is>
      </c>
      <c r="AA6" s="25" t="inlineStr">
        <is>
          <t>Development</t>
        </is>
      </c>
      <c r="AB6" s="25" t="inlineStr">
        <is>
          <t>Development</t>
        </is>
      </c>
      <c r="AC6" s="25" t="inlineStr">
        <is>
          <t>Development</t>
        </is>
      </c>
      <c r="AD6" s="25" t="inlineStr">
        <is>
          <t>Development</t>
        </is>
      </c>
      <c r="AE6" s="25" t="inlineStr">
        <is>
          <t>Development</t>
        </is>
      </c>
      <c r="AF6" s="25" t="inlineStr">
        <is>
          <t>Development</t>
        </is>
      </c>
      <c r="AG6" s="25" t="inlineStr">
        <is>
          <t>Development</t>
        </is>
      </c>
      <c r="AH6" s="25" t="inlineStr">
        <is>
          <t>Development</t>
        </is>
      </c>
      <c r="AI6" s="25" t="inlineStr">
        <is>
          <t>Development</t>
        </is>
      </c>
      <c r="AJ6" s="25" t="inlineStr">
        <is>
          <t>Development</t>
        </is>
      </c>
      <c r="AK6" s="25" t="inlineStr">
        <is>
          <t>Development</t>
        </is>
      </c>
      <c r="AL6" s="25" t="inlineStr">
        <is>
          <t>Development</t>
        </is>
      </c>
      <c r="AM6" s="25" t="inlineStr">
        <is>
          <t>Development</t>
        </is>
      </c>
      <c r="AN6" s="25" t="inlineStr">
        <is>
          <t>Development</t>
        </is>
      </c>
      <c r="AO6" s="25" t="inlineStr">
        <is>
          <t>Development</t>
        </is>
      </c>
      <c r="AP6" s="25" t="inlineStr">
        <is>
          <t>Development</t>
        </is>
      </c>
      <c r="AQ6" s="25" t="inlineStr">
        <is>
          <t>Development</t>
        </is>
      </c>
      <c r="AR6" s="25" t="inlineStr">
        <is>
          <t>Development</t>
        </is>
      </c>
      <c r="AS6" s="25" t="inlineStr">
        <is>
          <t>Development</t>
        </is>
      </c>
      <c r="AT6" s="25" t="inlineStr">
        <is>
          <t>Ramp-Up</t>
        </is>
      </c>
      <c r="AU6" s="25" t="inlineStr">
        <is>
          <t>Ramp-Up</t>
        </is>
      </c>
      <c r="AV6" s="25" t="inlineStr">
        <is>
          <t>Ramp-Up</t>
        </is>
      </c>
      <c r="AW6" s="25" t="inlineStr">
        <is>
          <t>Ramp-Up</t>
        </is>
      </c>
      <c r="AX6" s="25" t="inlineStr">
        <is>
          <t>Ramp-Up</t>
        </is>
      </c>
      <c r="AY6" s="25" t="inlineStr">
        <is>
          <t>Ramp-Up</t>
        </is>
      </c>
      <c r="AZ6" s="25" t="inlineStr">
        <is>
          <t>Ramp-Up</t>
        </is>
      </c>
      <c r="BA6" s="25" t="inlineStr">
        <is>
          <t>Ramp-Up</t>
        </is>
      </c>
      <c r="BB6" s="25" t="inlineStr">
        <is>
          <t>Ramp-Up</t>
        </is>
      </c>
      <c r="BC6" s="25" t="inlineStr">
        <is>
          <t>Ramp-Up</t>
        </is>
      </c>
      <c r="BD6" s="25" t="inlineStr">
        <is>
          <t>Ramp-Up</t>
        </is>
      </c>
      <c r="BE6" s="25" t="inlineStr">
        <is>
          <t>Ramp-Up</t>
        </is>
      </c>
      <c r="BF6" s="25" t="inlineStr">
        <is>
          <t>Steady State</t>
        </is>
      </c>
      <c r="BG6" s="25" t="inlineStr">
        <is>
          <t>Steady State</t>
        </is>
      </c>
      <c r="BH6" s="25" t="inlineStr">
        <is>
          <t>Steady State</t>
        </is>
      </c>
      <c r="BI6" s="25" t="inlineStr">
        <is>
          <t>Steady State</t>
        </is>
      </c>
      <c r="BJ6" s="25" t="inlineStr">
        <is>
          <t>Steady State</t>
        </is>
      </c>
      <c r="BK6" s="25" t="inlineStr">
        <is>
          <t>Steady State</t>
        </is>
      </c>
      <c r="BL6" s="25" t="inlineStr">
        <is>
          <t>Steady State</t>
        </is>
      </c>
      <c r="BM6" s="25" t="inlineStr">
        <is>
          <t>Steady State</t>
        </is>
      </c>
      <c r="BN6" s="25" t="inlineStr">
        <is>
          <t>Steady State</t>
        </is>
      </c>
      <c r="BO6" s="25" t="inlineStr">
        <is>
          <t>Steady State</t>
        </is>
      </c>
      <c r="BP6" s="25" t="inlineStr">
        <is>
          <t>Steady State</t>
        </is>
      </c>
      <c r="BQ6" s="25" t="inlineStr">
        <is>
          <t>Steady State</t>
        </is>
      </c>
      <c r="BR6" s="25" t="inlineStr">
        <is>
          <t>Steady State</t>
        </is>
      </c>
      <c r="BS6" s="25" t="inlineStr">
        <is>
          <t>Steady State</t>
        </is>
      </c>
      <c r="BT6" s="25" t="inlineStr">
        <is>
          <t>Steady State</t>
        </is>
      </c>
      <c r="BU6" s="25" t="inlineStr">
        <is>
          <t>Steady State</t>
        </is>
      </c>
      <c r="BV6" s="25" t="inlineStr">
        <is>
          <t>Steady State</t>
        </is>
      </c>
      <c r="BW6" s="25" t="inlineStr">
        <is>
          <t>Steady State</t>
        </is>
      </c>
      <c r="BX6" s="25" t="inlineStr">
        <is>
          <t>Steady State</t>
        </is>
      </c>
      <c r="BY6" s="25" t="inlineStr">
        <is>
          <t>Steady State</t>
        </is>
      </c>
      <c r="BZ6" s="25" t="inlineStr">
        <is>
          <t>Steady State</t>
        </is>
      </c>
      <c r="CA6" s="25" t="inlineStr">
        <is>
          <t>Steady State</t>
        </is>
      </c>
      <c r="CB6" s="25" t="inlineStr">
        <is>
          <t>Steady State</t>
        </is>
      </c>
      <c r="CC6" s="25" t="inlineStr">
        <is>
          <t>Steady State</t>
        </is>
      </c>
      <c r="CD6" s="25" t="inlineStr">
        <is>
          <t>Steady State</t>
        </is>
      </c>
      <c r="CE6" s="25" t="inlineStr">
        <is>
          <t>Steady State</t>
        </is>
      </c>
      <c r="CF6" s="25" t="inlineStr">
        <is>
          <t>Steady State</t>
        </is>
      </c>
      <c r="CG6" s="25" t="inlineStr">
        <is>
          <t>Steady State</t>
        </is>
      </c>
      <c r="CH6" s="25" t="inlineStr">
        <is>
          <t>Steady State</t>
        </is>
      </c>
      <c r="CI6" s="25" t="inlineStr">
        <is>
          <t>Steady State</t>
        </is>
      </c>
      <c r="CJ6" s="25" t="inlineStr">
        <is>
          <t>Steady State</t>
        </is>
      </c>
      <c r="CK6" s="25" t="inlineStr">
        <is>
          <t>Steady State</t>
        </is>
      </c>
      <c r="CL6" s="25" t="inlineStr">
        <is>
          <t>Steady State</t>
        </is>
      </c>
      <c r="CM6" s="25" t="inlineStr">
        <is>
          <t>Steady State</t>
        </is>
      </c>
      <c r="CN6" s="25" t="inlineStr">
        <is>
          <t>Steady State</t>
        </is>
      </c>
      <c r="CO6" s="25" t="inlineStr">
        <is>
          <t>Steady State</t>
        </is>
      </c>
      <c r="CP6" s="25" t="inlineStr">
        <is>
          <t>Steady State</t>
        </is>
      </c>
      <c r="CQ6" s="25" t="inlineStr">
        <is>
          <t>Steady State</t>
        </is>
      </c>
      <c r="CR6" s="25" t="inlineStr">
        <is>
          <t>Steady State</t>
        </is>
      </c>
      <c r="CS6" s="25" t="inlineStr">
        <is>
          <t>Steady State</t>
        </is>
      </c>
      <c r="CT6" s="25" t="inlineStr">
        <is>
          <t>Steady State</t>
        </is>
      </c>
      <c r="CU6" s="25" t="inlineStr">
        <is>
          <t>Steady State</t>
        </is>
      </c>
      <c r="CV6" s="25" t="inlineStr">
        <is>
          <t>Steady State</t>
        </is>
      </c>
      <c r="CW6" s="25" t="inlineStr">
        <is>
          <t>Steady State</t>
        </is>
      </c>
      <c r="CX6" s="25" t="inlineStr">
        <is>
          <t>Steady State</t>
        </is>
      </c>
      <c r="CY6" s="25" t="inlineStr">
        <is>
          <t>Steady State</t>
        </is>
      </c>
      <c r="CZ6" s="25" t="inlineStr">
        <is>
          <t>Steady State</t>
        </is>
      </c>
      <c r="DA6" s="25" t="inlineStr">
        <is>
          <t>Steady State</t>
        </is>
      </c>
      <c r="DB6" s="25" t="inlineStr">
        <is>
          <t>Steady State</t>
        </is>
      </c>
      <c r="DC6" s="25" t="inlineStr">
        <is>
          <t>Steady State</t>
        </is>
      </c>
      <c r="DD6" s="25" t="inlineStr">
        <is>
          <t>Steady State</t>
        </is>
      </c>
      <c r="DE6" s="25" t="inlineStr">
        <is>
          <t>Steady State</t>
        </is>
      </c>
      <c r="DF6" s="25" t="inlineStr">
        <is>
          <t>Steady State</t>
        </is>
      </c>
      <c r="DG6" s="25" t="inlineStr">
        <is>
          <t>Steady State</t>
        </is>
      </c>
      <c r="DH6" s="25" t="inlineStr">
        <is>
          <t>Steady State</t>
        </is>
      </c>
      <c r="DI6" s="25" t="inlineStr">
        <is>
          <t>Steady State</t>
        </is>
      </c>
      <c r="DJ6" s="25" t="inlineStr">
        <is>
          <t>Steady State</t>
        </is>
      </c>
      <c r="DK6" s="25" t="inlineStr">
        <is>
          <t>Steady State</t>
        </is>
      </c>
      <c r="DL6" s="25" t="inlineStr">
        <is>
          <t>Steady State</t>
        </is>
      </c>
      <c r="DM6" s="25" t="inlineStr">
        <is>
          <t>Steady State</t>
        </is>
      </c>
      <c r="DN6" s="25" t="inlineStr">
        <is>
          <t>Steady State</t>
        </is>
      </c>
      <c r="DO6" s="25" t="inlineStr">
        <is>
          <t>Steady State</t>
        </is>
      </c>
      <c r="DP6" s="25" t="inlineStr">
        <is>
          <t>Steady State</t>
        </is>
      </c>
      <c r="DQ6" s="25" t="inlineStr">
        <is>
          <t>Steady State</t>
        </is>
      </c>
      <c r="DR6" s="25" t="inlineStr">
        <is>
          <t>Steady State</t>
        </is>
      </c>
      <c r="DS6" s="25" t="inlineStr">
        <is>
          <t>Steady State</t>
        </is>
      </c>
      <c r="DT6" s="25" t="inlineStr">
        <is>
          <t>Steady State</t>
        </is>
      </c>
      <c r="DU6" s="25" t="inlineStr">
        <is>
          <t>Steady State</t>
        </is>
      </c>
      <c r="DV6" s="25" t="inlineStr">
        <is>
          <t>Steady State</t>
        </is>
      </c>
      <c r="DW6" s="25" t="inlineStr">
        <is>
          <t>Steady State</t>
        </is>
      </c>
      <c r="DX6" s="25" t="inlineStr">
        <is>
          <t>Steady State</t>
        </is>
      </c>
      <c r="DY6" s="25" t="inlineStr">
        <is>
          <t>Steady State</t>
        </is>
      </c>
      <c r="DZ6" s="25" t="inlineStr">
        <is>
          <t>Steady State</t>
        </is>
      </c>
      <c r="EA6" s="25" t="inlineStr">
        <is>
          <t>Steady State</t>
        </is>
      </c>
      <c r="EB6" s="25" t="inlineStr">
        <is>
          <t>Steady State</t>
        </is>
      </c>
      <c r="EC6" s="25" t="inlineStr">
        <is>
          <t>Steady State</t>
        </is>
      </c>
      <c r="ED6" s="25" t="inlineStr">
        <is>
          <t>Steady State</t>
        </is>
      </c>
      <c r="EE6" s="25" t="inlineStr">
        <is>
          <t>Steady State</t>
        </is>
      </c>
      <c r="EF6" s="25" t="inlineStr">
        <is>
          <t>Steady State</t>
        </is>
      </c>
      <c r="EG6" s="25" t="inlineStr">
        <is>
          <t>Steady State</t>
        </is>
      </c>
      <c r="EH6" s="25" t="inlineStr">
        <is>
          <t>Steady State</t>
        </is>
      </c>
      <c r="EI6" s="25" t="inlineStr">
        <is>
          <t>Steady State</t>
        </is>
      </c>
      <c r="EJ6" s="25" t="inlineStr">
        <is>
          <t>Steady State</t>
        </is>
      </c>
      <c r="EK6" s="25" t="inlineStr">
        <is>
          <t>Steady State</t>
        </is>
      </c>
      <c r="EL6" s="25" t="inlineStr">
        <is>
          <t>Steady State</t>
        </is>
      </c>
      <c r="EM6" s="25" t="inlineStr">
        <is>
          <t>Steady State</t>
        </is>
      </c>
      <c r="EN6" s="25" t="inlineStr">
        <is>
          <t>Steady State</t>
        </is>
      </c>
      <c r="EO6" s="25" t="inlineStr">
        <is>
          <t>Steady State</t>
        </is>
      </c>
      <c r="EP6" s="25" t="inlineStr">
        <is>
          <t>Steady State</t>
        </is>
      </c>
      <c r="EQ6" s="25" t="inlineStr">
        <is>
          <t>Steady State</t>
        </is>
      </c>
      <c r="ER6" s="25" t="inlineStr">
        <is>
          <t>Steady State</t>
        </is>
      </c>
      <c r="ES6" s="25" t="inlineStr">
        <is>
          <t>Steady State</t>
        </is>
      </c>
      <c r="ET6" s="25" t="inlineStr">
        <is>
          <t>Steady State</t>
        </is>
      </c>
      <c r="EU6" s="25" t="inlineStr">
        <is>
          <t>Steady State</t>
        </is>
      </c>
      <c r="EV6" s="25" t="inlineStr">
        <is>
          <t>Steady State</t>
        </is>
      </c>
      <c r="EW6" s="25" t="inlineStr">
        <is>
          <t>Steady State</t>
        </is>
      </c>
      <c r="EX6" s="25" t="inlineStr">
        <is>
          <t>Steady State</t>
        </is>
      </c>
      <c r="EY6" s="25" t="inlineStr">
        <is>
          <t>Steady State</t>
        </is>
      </c>
      <c r="EZ6" s="25" t="inlineStr">
        <is>
          <t>Steady State</t>
        </is>
      </c>
      <c r="FA6" s="25" t="inlineStr">
        <is>
          <t>Steady State</t>
        </is>
      </c>
      <c r="FB6" s="25" t="inlineStr">
        <is>
          <t>Steady State</t>
        </is>
      </c>
      <c r="FC6" s="25" t="inlineStr">
        <is>
          <t>Steady State</t>
        </is>
      </c>
      <c r="FD6" s="25" t="inlineStr">
        <is>
          <t>Steady State</t>
        </is>
      </c>
      <c r="FE6" s="25" t="inlineStr">
        <is>
          <t>Steady State</t>
        </is>
      </c>
      <c r="FF6" s="25" t="inlineStr">
        <is>
          <t>Steady State</t>
        </is>
      </c>
      <c r="FG6" s="25" t="inlineStr">
        <is>
          <t>Steady State</t>
        </is>
      </c>
      <c r="FH6" s="25" t="inlineStr">
        <is>
          <t>Steady State</t>
        </is>
      </c>
      <c r="FI6" s="25" t="inlineStr">
        <is>
          <t>Steady State</t>
        </is>
      </c>
      <c r="FJ6" s="25" t="inlineStr">
        <is>
          <t>Decline</t>
        </is>
      </c>
      <c r="FK6" s="25" t="inlineStr">
        <is>
          <t>Decline</t>
        </is>
      </c>
      <c r="FL6" s="25" t="inlineStr">
        <is>
          <t>Decline</t>
        </is>
      </c>
      <c r="FM6" s="25" t="inlineStr">
        <is>
          <t>Decline</t>
        </is>
      </c>
      <c r="FN6" s="25" t="inlineStr">
        <is>
          <t>Decline</t>
        </is>
      </c>
      <c r="FO6" s="25" t="inlineStr">
        <is>
          <t>Decline</t>
        </is>
      </c>
      <c r="FP6" s="25" t="inlineStr">
        <is>
          <t>Closure</t>
        </is>
      </c>
      <c r="FQ6" s="25" t="inlineStr">
        <is>
          <t>Closure</t>
        </is>
      </c>
      <c r="FR6" s="25" t="inlineStr">
        <is>
          <t>Closure</t>
        </is>
      </c>
      <c r="FS6" s="25" t="inlineStr">
        <is>
          <t>Closure</t>
        </is>
      </c>
      <c r="FT6" s="25" t="inlineStr">
        <is>
          <t>Closure</t>
        </is>
      </c>
      <c r="FU6" s="25" t="inlineStr">
        <is>
          <t>Closure</t>
        </is>
      </c>
      <c r="FV6" s="25" t="inlineStr">
        <is>
          <t>Closure</t>
        </is>
      </c>
      <c r="FW6" s="25" t="inlineStr">
        <is>
          <t>Closure</t>
        </is>
      </c>
      <c r="FX6" s="25" t="inlineStr">
        <is>
          <t>Closure</t>
        </is>
      </c>
      <c r="FY6" s="25" t="inlineStr">
        <is>
          <t>Closure</t>
        </is>
      </c>
      <c r="FZ6" s="25" t="inlineStr">
        <is>
          <t>Closure</t>
        </is>
      </c>
      <c r="GA6" s="25" t="inlineStr">
        <is>
          <t>Closure</t>
        </is>
      </c>
    </row>
    <row r="8">
      <c r="A8" s="34" t="inlineStr">
        <is>
          <t>ASSETS</t>
        </is>
      </c>
      <c r="B8" s="34" t="n"/>
      <c r="C8" s="34" t="n"/>
      <c r="D8" s="34" t="n"/>
      <c r="E8" s="34" t="n"/>
      <c r="F8" s="34" t="n"/>
      <c r="G8" s="34" t="n"/>
      <c r="H8" s="34" t="n"/>
      <c r="I8" s="34" t="n"/>
      <c r="J8" s="34" t="n"/>
      <c r="K8" s="34" t="n"/>
      <c r="L8" s="34" t="n"/>
      <c r="M8" s="34" t="n"/>
      <c r="N8" s="34" t="n"/>
      <c r="O8" s="34" t="n"/>
      <c r="P8" s="34" t="n"/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  <c r="AK8" s="34" t="n"/>
      <c r="AL8" s="34" t="n"/>
      <c r="AM8" s="34" t="n"/>
      <c r="AN8" s="34" t="n"/>
      <c r="AO8" s="34" t="n"/>
      <c r="AP8" s="34" t="n"/>
      <c r="AQ8" s="34" t="n"/>
      <c r="AR8" s="34" t="n"/>
      <c r="AS8" s="34" t="n"/>
      <c r="AT8" s="34" t="n"/>
      <c r="AU8" s="34" t="n"/>
      <c r="AV8" s="34" t="n"/>
      <c r="AW8" s="34" t="n"/>
      <c r="AX8" s="34" t="n"/>
      <c r="AY8" s="34" t="n"/>
      <c r="AZ8" s="34" t="n"/>
      <c r="BA8" s="34" t="n"/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n"/>
      <c r="BL8" s="34" t="n"/>
      <c r="BM8" s="34" t="n"/>
      <c r="BN8" s="34" t="n"/>
      <c r="BO8" s="34" t="n"/>
      <c r="BP8" s="34" t="n"/>
      <c r="BQ8" s="34" t="n"/>
      <c r="BR8" s="34" t="n"/>
      <c r="BS8" s="34" t="n"/>
      <c r="BT8" s="34" t="n"/>
      <c r="BU8" s="34" t="n"/>
      <c r="BV8" s="34" t="n"/>
      <c r="BW8" s="34" t="n"/>
      <c r="BX8" s="34" t="n"/>
      <c r="BY8" s="34" t="n"/>
      <c r="BZ8" s="34" t="n"/>
      <c r="CA8" s="34" t="n"/>
      <c r="CB8" s="34" t="n"/>
      <c r="CC8" s="34" t="n"/>
      <c r="CD8" s="34" t="n"/>
      <c r="CE8" s="34" t="n"/>
      <c r="CF8" s="34" t="n"/>
      <c r="CG8" s="34" t="n"/>
      <c r="CH8" s="34" t="n"/>
      <c r="CI8" s="34" t="n"/>
      <c r="CJ8" s="34" t="n"/>
      <c r="CK8" s="34" t="n"/>
      <c r="CL8" s="34" t="n"/>
      <c r="CM8" s="34" t="n"/>
      <c r="CN8" s="34" t="n"/>
      <c r="CO8" s="34" t="n"/>
      <c r="CP8" s="34" t="n"/>
      <c r="CQ8" s="34" t="n"/>
      <c r="CR8" s="34" t="n"/>
      <c r="CS8" s="34" t="n"/>
      <c r="CT8" s="34" t="n"/>
      <c r="CU8" s="34" t="n"/>
      <c r="CV8" s="34" t="n"/>
      <c r="CW8" s="34" t="n"/>
      <c r="CX8" s="34" t="n"/>
      <c r="CY8" s="34" t="n"/>
      <c r="CZ8" s="34" t="n"/>
      <c r="DA8" s="34" t="n"/>
      <c r="DB8" s="34" t="n"/>
      <c r="DC8" s="34" t="n"/>
      <c r="DD8" s="34" t="n"/>
      <c r="DE8" s="34" t="n"/>
      <c r="DF8" s="34" t="n"/>
      <c r="DG8" s="34" t="n"/>
      <c r="DH8" s="34" t="n"/>
      <c r="DI8" s="34" t="n"/>
      <c r="DJ8" s="34" t="n"/>
      <c r="DK8" s="34" t="n"/>
      <c r="DL8" s="34" t="n"/>
      <c r="DM8" s="34" t="n"/>
      <c r="DN8" s="34" t="n"/>
      <c r="DO8" s="34" t="n"/>
      <c r="DP8" s="34" t="n"/>
      <c r="DQ8" s="34" t="n"/>
      <c r="DR8" s="34" t="n"/>
      <c r="DS8" s="34" t="n"/>
      <c r="DT8" s="34" t="n"/>
      <c r="DU8" s="34" t="n"/>
      <c r="DV8" s="34" t="n"/>
      <c r="DW8" s="34" t="n"/>
      <c r="DX8" s="34" t="n"/>
      <c r="DY8" s="34" t="n"/>
      <c r="DZ8" s="34" t="n"/>
      <c r="EA8" s="34" t="n"/>
      <c r="EB8" s="34" t="n"/>
      <c r="EC8" s="34" t="n"/>
      <c r="ED8" s="34" t="n"/>
      <c r="EE8" s="34" t="n"/>
      <c r="EF8" s="34" t="n"/>
      <c r="EG8" s="34" t="n"/>
      <c r="EH8" s="34" t="n"/>
      <c r="EI8" s="34" t="n"/>
      <c r="EJ8" s="34" t="n"/>
      <c r="EK8" s="34" t="n"/>
      <c r="EL8" s="34" t="n"/>
      <c r="EM8" s="34" t="n"/>
      <c r="EN8" s="34" t="n"/>
      <c r="EO8" s="34" t="n"/>
      <c r="EP8" s="34" t="n"/>
      <c r="EQ8" s="34" t="n"/>
      <c r="ER8" s="34" t="n"/>
      <c r="ES8" s="34" t="n"/>
      <c r="ET8" s="34" t="n"/>
      <c r="EU8" s="34" t="n"/>
      <c r="EV8" s="34" t="n"/>
      <c r="EW8" s="34" t="n"/>
      <c r="EX8" s="34" t="n"/>
      <c r="EY8" s="34" t="n"/>
      <c r="EZ8" s="34" t="n"/>
      <c r="FA8" s="34" t="n"/>
      <c r="FB8" s="34" t="n"/>
      <c r="FC8" s="34" t="n"/>
      <c r="FD8" s="34" t="n"/>
      <c r="FE8" s="34" t="n"/>
      <c r="FF8" s="34" t="n"/>
      <c r="FG8" s="34" t="n"/>
      <c r="FH8" s="34" t="n"/>
      <c r="FI8" s="34" t="n"/>
      <c r="FJ8" s="34" t="n"/>
      <c r="FK8" s="34" t="n"/>
      <c r="FL8" s="34" t="n"/>
      <c r="FM8" s="34" t="n"/>
      <c r="FN8" s="34" t="n"/>
      <c r="FO8" s="34" t="n"/>
      <c r="FP8" s="34" t="n"/>
      <c r="FQ8" s="34" t="n"/>
      <c r="FR8" s="34" t="n"/>
      <c r="FS8" s="34" t="n"/>
      <c r="FT8" s="34" t="n"/>
      <c r="FU8" s="34" t="n"/>
      <c r="FV8" s="34" t="n"/>
      <c r="FW8" s="34" t="n"/>
      <c r="FX8" s="34" t="n"/>
      <c r="FY8" s="34" t="n"/>
      <c r="FZ8" s="34" t="n"/>
      <c r="GA8" s="34" t="n"/>
    </row>
    <row r="9">
      <c r="A9" s="25" t="inlineStr">
        <is>
          <t>Fixed Assets (Net Book Value)</t>
        </is>
      </c>
      <c r="D9" s="37">
        <f>i_CapEx!D54+o_IncomeStmt!D25</f>
        <v/>
      </c>
      <c r="E9" s="37">
        <f>D9+i_CapEx!E54+o_IncomeStmt!E25</f>
        <v/>
      </c>
      <c r="F9" s="37">
        <f>E9+i_CapEx!F54+o_IncomeStmt!F25</f>
        <v/>
      </c>
      <c r="G9" s="37">
        <f>F9+i_CapEx!G54+o_IncomeStmt!G25</f>
        <v/>
      </c>
      <c r="H9" s="37">
        <f>G9+i_CapEx!H54+o_IncomeStmt!H25</f>
        <v/>
      </c>
      <c r="I9" s="37">
        <f>H9+i_CapEx!I54+o_IncomeStmt!I25</f>
        <v/>
      </c>
      <c r="J9" s="37">
        <f>I9+i_CapEx!J54+o_IncomeStmt!J25</f>
        <v/>
      </c>
      <c r="K9" s="37">
        <f>J9+i_CapEx!K54+o_IncomeStmt!K25</f>
        <v/>
      </c>
      <c r="L9" s="37">
        <f>K9+i_CapEx!L54+o_IncomeStmt!L25</f>
        <v/>
      </c>
      <c r="M9" s="37">
        <f>L9+i_CapEx!M54+o_IncomeStmt!M25</f>
        <v/>
      </c>
      <c r="N9" s="37">
        <f>M9+i_CapEx!N54+o_IncomeStmt!N25</f>
        <v/>
      </c>
      <c r="O9" s="37">
        <f>N9+i_CapEx!O54+o_IncomeStmt!O25</f>
        <v/>
      </c>
      <c r="P9" s="37">
        <f>O9+i_CapEx!P54+o_IncomeStmt!P25</f>
        <v/>
      </c>
      <c r="Q9" s="37">
        <f>P9+i_CapEx!Q54+o_IncomeStmt!Q25</f>
        <v/>
      </c>
      <c r="R9" s="37">
        <f>Q9+i_CapEx!R54+o_IncomeStmt!R25</f>
        <v/>
      </c>
      <c r="S9" s="37">
        <f>R9+i_CapEx!S54+o_IncomeStmt!S25</f>
        <v/>
      </c>
      <c r="T9" s="37">
        <f>S9+i_CapEx!T54+o_IncomeStmt!T25</f>
        <v/>
      </c>
      <c r="U9" s="37">
        <f>T9+i_CapEx!U54+o_IncomeStmt!U25</f>
        <v/>
      </c>
      <c r="V9" s="37">
        <f>U9+i_CapEx!V54+o_IncomeStmt!V25</f>
        <v/>
      </c>
      <c r="W9" s="37">
        <f>V9+i_CapEx!W54+o_IncomeStmt!W25</f>
        <v/>
      </c>
      <c r="X9" s="37">
        <f>W9+i_CapEx!X54+o_IncomeStmt!X25</f>
        <v/>
      </c>
      <c r="Y9" s="37">
        <f>X9+i_CapEx!Y54+o_IncomeStmt!Y25</f>
        <v/>
      </c>
      <c r="Z9" s="37">
        <f>Y9+i_CapEx!Z54+o_IncomeStmt!Z25</f>
        <v/>
      </c>
      <c r="AA9" s="37">
        <f>Z9+i_CapEx!AA54+o_IncomeStmt!AA25</f>
        <v/>
      </c>
      <c r="AB9" s="37">
        <f>AA9+i_CapEx!AB54+o_IncomeStmt!AB25</f>
        <v/>
      </c>
      <c r="AC9" s="37">
        <f>AB9+i_CapEx!AC54+o_IncomeStmt!AC25</f>
        <v/>
      </c>
      <c r="AD9" s="37">
        <f>AC9+i_CapEx!AD54+o_IncomeStmt!AD25</f>
        <v/>
      </c>
      <c r="AE9" s="37">
        <f>AD9+i_CapEx!AE54+o_IncomeStmt!AE25</f>
        <v/>
      </c>
      <c r="AF9" s="37">
        <f>AE9+i_CapEx!AF54+o_IncomeStmt!AF25</f>
        <v/>
      </c>
      <c r="AG9" s="37">
        <f>AF9+i_CapEx!AG54+o_IncomeStmt!AG25</f>
        <v/>
      </c>
      <c r="AH9" s="37">
        <f>AG9+i_CapEx!AH54+o_IncomeStmt!AH25</f>
        <v/>
      </c>
      <c r="AI9" s="37">
        <f>AH9+i_CapEx!AI54+o_IncomeStmt!AI25</f>
        <v/>
      </c>
      <c r="AJ9" s="37">
        <f>AI9+i_CapEx!AJ54+o_IncomeStmt!AJ25</f>
        <v/>
      </c>
      <c r="AK9" s="37">
        <f>AJ9+i_CapEx!AK54+o_IncomeStmt!AK25</f>
        <v/>
      </c>
      <c r="AL9" s="37">
        <f>AK9+i_CapEx!AL54+o_IncomeStmt!AL25</f>
        <v/>
      </c>
      <c r="AM9" s="37">
        <f>AL9+i_CapEx!AM54+o_IncomeStmt!AM25</f>
        <v/>
      </c>
      <c r="AN9" s="37">
        <f>AM9+i_CapEx!AN54+o_IncomeStmt!AN25</f>
        <v/>
      </c>
      <c r="AO9" s="37">
        <f>AN9+i_CapEx!AO54+o_IncomeStmt!AO25</f>
        <v/>
      </c>
      <c r="AP9" s="37">
        <f>AO9+i_CapEx!AP54+o_IncomeStmt!AP25</f>
        <v/>
      </c>
      <c r="AQ9" s="37">
        <f>AP9+i_CapEx!AQ54+o_IncomeStmt!AQ25</f>
        <v/>
      </c>
      <c r="AR9" s="37">
        <f>AQ9+i_CapEx!AR54+o_IncomeStmt!AR25</f>
        <v/>
      </c>
      <c r="AS9" s="37">
        <f>AR9+i_CapEx!AS54+o_IncomeStmt!AS25</f>
        <v/>
      </c>
      <c r="AT9" s="37">
        <f>AS9+i_CapEx!AT54+o_IncomeStmt!AT25</f>
        <v/>
      </c>
      <c r="AU9" s="37">
        <f>AT9+i_CapEx!AU54+o_IncomeStmt!AU25</f>
        <v/>
      </c>
      <c r="AV9" s="37">
        <f>AU9+i_CapEx!AV54+o_IncomeStmt!AV25</f>
        <v/>
      </c>
      <c r="AW9" s="37">
        <f>AV9+i_CapEx!AW54+o_IncomeStmt!AW25</f>
        <v/>
      </c>
      <c r="AX9" s="37">
        <f>AW9+i_CapEx!AX54+o_IncomeStmt!AX25</f>
        <v/>
      </c>
      <c r="AY9" s="37">
        <f>AX9+i_CapEx!AY54+o_IncomeStmt!AY25</f>
        <v/>
      </c>
      <c r="AZ9" s="37">
        <f>AY9+i_CapEx!AZ54+o_IncomeStmt!AZ25</f>
        <v/>
      </c>
      <c r="BA9" s="37">
        <f>AZ9+i_CapEx!BA54+o_IncomeStmt!BA25</f>
        <v/>
      </c>
      <c r="BB9" s="37">
        <f>BA9+i_CapEx!BB54+o_IncomeStmt!BB25</f>
        <v/>
      </c>
      <c r="BC9" s="37">
        <f>BB9+i_CapEx!BC54+o_IncomeStmt!BC25</f>
        <v/>
      </c>
      <c r="BD9" s="37">
        <f>BC9+i_CapEx!BD54+o_IncomeStmt!BD25</f>
        <v/>
      </c>
      <c r="BE9" s="37">
        <f>BD9+i_CapEx!BE54+o_IncomeStmt!BE25</f>
        <v/>
      </c>
      <c r="BF9" s="37">
        <f>BE9+i_CapEx!BF54+o_IncomeStmt!BF25</f>
        <v/>
      </c>
      <c r="BG9" s="37">
        <f>BF9+i_CapEx!BG54+o_IncomeStmt!BG25</f>
        <v/>
      </c>
      <c r="BH9" s="37">
        <f>BG9+i_CapEx!BH54+o_IncomeStmt!BH25</f>
        <v/>
      </c>
      <c r="BI9" s="37">
        <f>BH9+i_CapEx!BI54+o_IncomeStmt!BI25</f>
        <v/>
      </c>
      <c r="BJ9" s="37">
        <f>BI9+i_CapEx!BJ54+o_IncomeStmt!BJ25</f>
        <v/>
      </c>
      <c r="BK9" s="37">
        <f>BJ9+i_CapEx!BK54+o_IncomeStmt!BK25</f>
        <v/>
      </c>
      <c r="BL9" s="37">
        <f>BK9+i_CapEx!BL54+o_IncomeStmt!BL25</f>
        <v/>
      </c>
      <c r="BM9" s="37">
        <f>BL9+i_CapEx!BM54+o_IncomeStmt!BM25</f>
        <v/>
      </c>
      <c r="BN9" s="37">
        <f>BM9+i_CapEx!BN54+o_IncomeStmt!BN25</f>
        <v/>
      </c>
      <c r="BO9" s="37">
        <f>BN9+i_CapEx!BO54+o_IncomeStmt!BO25</f>
        <v/>
      </c>
      <c r="BP9" s="37">
        <f>BO9+i_CapEx!BP54+o_IncomeStmt!BP25</f>
        <v/>
      </c>
      <c r="BQ9" s="37">
        <f>BP9+i_CapEx!BQ54+o_IncomeStmt!BQ25</f>
        <v/>
      </c>
      <c r="BR9" s="37">
        <f>BQ9+i_CapEx!BR54+o_IncomeStmt!BR25</f>
        <v/>
      </c>
      <c r="BS9" s="37">
        <f>BR9+i_CapEx!BS54+o_IncomeStmt!BS25</f>
        <v/>
      </c>
      <c r="BT9" s="37">
        <f>BS9+i_CapEx!BT54+o_IncomeStmt!BT25</f>
        <v/>
      </c>
      <c r="BU9" s="37">
        <f>BT9+i_CapEx!BU54+o_IncomeStmt!BU25</f>
        <v/>
      </c>
      <c r="BV9" s="37">
        <f>BU9+i_CapEx!BV54+o_IncomeStmt!BV25</f>
        <v/>
      </c>
      <c r="BW9" s="37">
        <f>BV9+i_CapEx!BW54+o_IncomeStmt!BW25</f>
        <v/>
      </c>
      <c r="BX9" s="37">
        <f>BW9+i_CapEx!BX54+o_IncomeStmt!BX25</f>
        <v/>
      </c>
      <c r="BY9" s="37">
        <f>BX9+i_CapEx!BY54+o_IncomeStmt!BY25</f>
        <v/>
      </c>
      <c r="BZ9" s="37">
        <f>BY9+i_CapEx!BZ54+o_IncomeStmt!BZ25</f>
        <v/>
      </c>
      <c r="CA9" s="37">
        <f>BZ9+i_CapEx!CA54+o_IncomeStmt!CA25</f>
        <v/>
      </c>
      <c r="CB9" s="37">
        <f>CA9+i_CapEx!CB54+o_IncomeStmt!CB25</f>
        <v/>
      </c>
      <c r="CC9" s="37">
        <f>CB9+i_CapEx!CC54+o_IncomeStmt!CC25</f>
        <v/>
      </c>
      <c r="CD9" s="37">
        <f>CC9+i_CapEx!CD54+o_IncomeStmt!CD25</f>
        <v/>
      </c>
      <c r="CE9" s="37">
        <f>CD9+i_CapEx!CE54+o_IncomeStmt!CE25</f>
        <v/>
      </c>
      <c r="CF9" s="37">
        <f>CE9+i_CapEx!CF54+o_IncomeStmt!CF25</f>
        <v/>
      </c>
      <c r="CG9" s="37">
        <f>CF9+i_CapEx!CG54+o_IncomeStmt!CG25</f>
        <v/>
      </c>
      <c r="CH9" s="37">
        <f>CG9+i_CapEx!CH54+o_IncomeStmt!CH25</f>
        <v/>
      </c>
      <c r="CI9" s="37">
        <f>CH9+i_CapEx!CI54+o_IncomeStmt!CI25</f>
        <v/>
      </c>
      <c r="CJ9" s="37">
        <f>CI9+i_CapEx!CJ54+o_IncomeStmt!CJ25</f>
        <v/>
      </c>
      <c r="CK9" s="37">
        <f>CJ9+i_CapEx!CK54+o_IncomeStmt!CK25</f>
        <v/>
      </c>
      <c r="CL9" s="37">
        <f>CK9+i_CapEx!CL54+o_IncomeStmt!CL25</f>
        <v/>
      </c>
      <c r="CM9" s="37">
        <f>CL9+i_CapEx!CM54+o_IncomeStmt!CM25</f>
        <v/>
      </c>
      <c r="CN9" s="37">
        <f>CM9+i_CapEx!CN54+o_IncomeStmt!CN25</f>
        <v/>
      </c>
      <c r="CO9" s="37">
        <f>CN9+i_CapEx!CO54+o_IncomeStmt!CO25</f>
        <v/>
      </c>
      <c r="CP9" s="37">
        <f>CO9+i_CapEx!CP54+o_IncomeStmt!CP25</f>
        <v/>
      </c>
      <c r="CQ9" s="37">
        <f>CP9+i_CapEx!CQ54+o_IncomeStmt!CQ25</f>
        <v/>
      </c>
      <c r="CR9" s="37">
        <f>CQ9+i_CapEx!CR54+o_IncomeStmt!CR25</f>
        <v/>
      </c>
      <c r="CS9" s="37">
        <f>CR9+i_CapEx!CS54+o_IncomeStmt!CS25</f>
        <v/>
      </c>
      <c r="CT9" s="37">
        <f>CS9+i_CapEx!CT54+o_IncomeStmt!CT25</f>
        <v/>
      </c>
      <c r="CU9" s="37">
        <f>CT9+i_CapEx!CU54+o_IncomeStmt!CU25</f>
        <v/>
      </c>
      <c r="CV9" s="37">
        <f>CU9+i_CapEx!CV54+o_IncomeStmt!CV25</f>
        <v/>
      </c>
      <c r="CW9" s="37">
        <f>CV9+i_CapEx!CW54+o_IncomeStmt!CW25</f>
        <v/>
      </c>
      <c r="CX9" s="37">
        <f>CW9+i_CapEx!CX54+o_IncomeStmt!CX25</f>
        <v/>
      </c>
      <c r="CY9" s="37">
        <f>CX9+i_CapEx!CY54+o_IncomeStmt!CY25</f>
        <v/>
      </c>
      <c r="CZ9" s="37">
        <f>CY9+i_CapEx!CZ54+o_IncomeStmt!CZ25</f>
        <v/>
      </c>
      <c r="DA9" s="37">
        <f>CZ9+i_CapEx!DA54+o_IncomeStmt!DA25</f>
        <v/>
      </c>
      <c r="DB9" s="37">
        <f>DA9+i_CapEx!DB54+o_IncomeStmt!DB25</f>
        <v/>
      </c>
      <c r="DC9" s="37">
        <f>DB9+i_CapEx!DC54+o_IncomeStmt!DC25</f>
        <v/>
      </c>
      <c r="DD9" s="37">
        <f>DC9+i_CapEx!DD54+o_IncomeStmt!DD25</f>
        <v/>
      </c>
      <c r="DE9" s="37">
        <f>DD9+i_CapEx!DE54+o_IncomeStmt!DE25</f>
        <v/>
      </c>
      <c r="DF9" s="37">
        <f>DE9+i_CapEx!DF54+o_IncomeStmt!DF25</f>
        <v/>
      </c>
      <c r="DG9" s="37">
        <f>DF9+i_CapEx!DG54+o_IncomeStmt!DG25</f>
        <v/>
      </c>
      <c r="DH9" s="37">
        <f>DG9+i_CapEx!DH54+o_IncomeStmt!DH25</f>
        <v/>
      </c>
      <c r="DI9" s="37">
        <f>DH9+i_CapEx!DI54+o_IncomeStmt!DI25</f>
        <v/>
      </c>
      <c r="DJ9" s="37">
        <f>DI9+i_CapEx!DJ54+o_IncomeStmt!DJ25</f>
        <v/>
      </c>
      <c r="DK9" s="37">
        <f>DJ9+i_CapEx!DK54+o_IncomeStmt!DK25</f>
        <v/>
      </c>
      <c r="DL9" s="37">
        <f>DK9+i_CapEx!DL54+o_IncomeStmt!DL25</f>
        <v/>
      </c>
      <c r="DM9" s="37">
        <f>DL9+i_CapEx!DM54+o_IncomeStmt!DM25</f>
        <v/>
      </c>
      <c r="DN9" s="37">
        <f>DM9+i_CapEx!DN54+o_IncomeStmt!DN25</f>
        <v/>
      </c>
      <c r="DO9" s="37">
        <f>DN9+i_CapEx!DO54+o_IncomeStmt!DO25</f>
        <v/>
      </c>
      <c r="DP9" s="37">
        <f>DO9+i_CapEx!DP54+o_IncomeStmt!DP25</f>
        <v/>
      </c>
      <c r="DQ9" s="37">
        <f>DP9+i_CapEx!DQ54+o_IncomeStmt!DQ25</f>
        <v/>
      </c>
      <c r="DR9" s="37">
        <f>DQ9+i_CapEx!DR54+o_IncomeStmt!DR25</f>
        <v/>
      </c>
      <c r="DS9" s="37">
        <f>DR9+i_CapEx!DS54+o_IncomeStmt!DS25</f>
        <v/>
      </c>
      <c r="DT9" s="37">
        <f>DS9+i_CapEx!DT54+o_IncomeStmt!DT25</f>
        <v/>
      </c>
      <c r="DU9" s="37">
        <f>DT9+i_CapEx!DU54+o_IncomeStmt!DU25</f>
        <v/>
      </c>
      <c r="DV9" s="37">
        <f>DU9+i_CapEx!DV54+o_IncomeStmt!DV25</f>
        <v/>
      </c>
      <c r="DW9" s="37">
        <f>DV9+i_CapEx!DW54+o_IncomeStmt!DW25</f>
        <v/>
      </c>
      <c r="DX9" s="37">
        <f>DW9+i_CapEx!DX54+o_IncomeStmt!DX25</f>
        <v/>
      </c>
      <c r="DY9" s="37">
        <f>DX9+i_CapEx!DY54+o_IncomeStmt!DY25</f>
        <v/>
      </c>
      <c r="DZ9" s="37">
        <f>DY9+i_CapEx!DZ54+o_IncomeStmt!DZ25</f>
        <v/>
      </c>
      <c r="EA9" s="37">
        <f>DZ9+i_CapEx!EA54+o_IncomeStmt!EA25</f>
        <v/>
      </c>
      <c r="EB9" s="37">
        <f>EA9+i_CapEx!EB54+o_IncomeStmt!EB25</f>
        <v/>
      </c>
      <c r="EC9" s="37">
        <f>EB9+i_CapEx!EC54+o_IncomeStmt!EC25</f>
        <v/>
      </c>
      <c r="ED9" s="37">
        <f>EC9+i_CapEx!ED54+o_IncomeStmt!ED25</f>
        <v/>
      </c>
      <c r="EE9" s="37">
        <f>ED9+i_CapEx!EE54+o_IncomeStmt!EE25</f>
        <v/>
      </c>
      <c r="EF9" s="37">
        <f>EE9+i_CapEx!EF54+o_IncomeStmt!EF25</f>
        <v/>
      </c>
      <c r="EG9" s="37">
        <f>EF9+i_CapEx!EG54+o_IncomeStmt!EG25</f>
        <v/>
      </c>
      <c r="EH9" s="37">
        <f>EG9+i_CapEx!EH54+o_IncomeStmt!EH25</f>
        <v/>
      </c>
      <c r="EI9" s="37">
        <f>EH9+i_CapEx!EI54+o_IncomeStmt!EI25</f>
        <v/>
      </c>
      <c r="EJ9" s="37">
        <f>EI9+i_CapEx!EJ54+o_IncomeStmt!EJ25</f>
        <v/>
      </c>
      <c r="EK9" s="37">
        <f>EJ9+i_CapEx!EK54+o_IncomeStmt!EK25</f>
        <v/>
      </c>
      <c r="EL9" s="37">
        <f>EK9+i_CapEx!EL54+o_IncomeStmt!EL25</f>
        <v/>
      </c>
      <c r="EM9" s="37">
        <f>EL9+i_CapEx!EM54+o_IncomeStmt!EM25</f>
        <v/>
      </c>
      <c r="EN9" s="37">
        <f>EM9+i_CapEx!EN54+o_IncomeStmt!EN25</f>
        <v/>
      </c>
      <c r="EO9" s="37">
        <f>EN9+i_CapEx!EO54+o_IncomeStmt!EO25</f>
        <v/>
      </c>
      <c r="EP9" s="37">
        <f>EO9+i_CapEx!EP54+o_IncomeStmt!EP25</f>
        <v/>
      </c>
      <c r="EQ9" s="37">
        <f>EP9+i_CapEx!EQ54+o_IncomeStmt!EQ25</f>
        <v/>
      </c>
      <c r="ER9" s="37">
        <f>EQ9+i_CapEx!ER54+o_IncomeStmt!ER25</f>
        <v/>
      </c>
      <c r="ES9" s="37">
        <f>ER9+i_CapEx!ES54+o_IncomeStmt!ES25</f>
        <v/>
      </c>
      <c r="ET9" s="37">
        <f>ES9+i_CapEx!ET54+o_IncomeStmt!ET25</f>
        <v/>
      </c>
      <c r="EU9" s="37">
        <f>ET9+i_CapEx!EU54+o_IncomeStmt!EU25</f>
        <v/>
      </c>
      <c r="EV9" s="37">
        <f>EU9+i_CapEx!EV54+o_IncomeStmt!EV25</f>
        <v/>
      </c>
      <c r="EW9" s="37">
        <f>EV9+i_CapEx!EW54+o_IncomeStmt!EW25</f>
        <v/>
      </c>
      <c r="EX9" s="37">
        <f>EW9+i_CapEx!EX54+o_IncomeStmt!EX25</f>
        <v/>
      </c>
      <c r="EY9" s="37">
        <f>EX9+i_CapEx!EY54+o_IncomeStmt!EY25</f>
        <v/>
      </c>
      <c r="EZ9" s="37">
        <f>EY9+i_CapEx!EZ54+o_IncomeStmt!EZ25</f>
        <v/>
      </c>
      <c r="FA9" s="37">
        <f>EZ9+i_CapEx!FA54+o_IncomeStmt!FA25</f>
        <v/>
      </c>
      <c r="FB9" s="37">
        <f>FA9+i_CapEx!FB54+o_IncomeStmt!FB25</f>
        <v/>
      </c>
      <c r="FC9" s="37">
        <f>FB9+i_CapEx!FC54+o_IncomeStmt!FC25</f>
        <v/>
      </c>
      <c r="FD9" s="37">
        <f>FC9+i_CapEx!FD54+o_IncomeStmt!FD25</f>
        <v/>
      </c>
      <c r="FE9" s="37">
        <f>FD9+i_CapEx!FE54+o_IncomeStmt!FE25</f>
        <v/>
      </c>
      <c r="FF9" s="37">
        <f>FE9+i_CapEx!FF54+o_IncomeStmt!FF25</f>
        <v/>
      </c>
      <c r="FG9" s="37">
        <f>FF9+i_CapEx!FG54+o_IncomeStmt!FG25</f>
        <v/>
      </c>
      <c r="FH9" s="37">
        <f>FG9+i_CapEx!FH54+o_IncomeStmt!FH25</f>
        <v/>
      </c>
      <c r="FI9" s="37">
        <f>FH9+i_CapEx!FI54+o_IncomeStmt!FI25</f>
        <v/>
      </c>
      <c r="FJ9" s="37">
        <f>FI9+i_CapEx!FJ54+o_IncomeStmt!FJ25</f>
        <v/>
      </c>
      <c r="FK9" s="37">
        <f>FJ9+i_CapEx!FK54+o_IncomeStmt!FK25</f>
        <v/>
      </c>
      <c r="FL9" s="37">
        <f>FK9+i_CapEx!FL54+o_IncomeStmt!FL25</f>
        <v/>
      </c>
      <c r="FM9" s="37">
        <f>FL9+i_CapEx!FM54+o_IncomeStmt!FM25</f>
        <v/>
      </c>
      <c r="FN9" s="37">
        <f>FM9+i_CapEx!FN54+o_IncomeStmt!FN25</f>
        <v/>
      </c>
      <c r="FO9" s="37">
        <f>FN9+i_CapEx!FO54+o_IncomeStmt!FO25</f>
        <v/>
      </c>
      <c r="FP9" s="37">
        <f>FO9+i_CapEx!FP54+o_IncomeStmt!FP25</f>
        <v/>
      </c>
      <c r="FQ9" s="37">
        <f>FP9+i_CapEx!FQ54+o_IncomeStmt!FQ25</f>
        <v/>
      </c>
      <c r="FR9" s="37">
        <f>FQ9+i_CapEx!FR54+o_IncomeStmt!FR25</f>
        <v/>
      </c>
      <c r="FS9" s="37">
        <f>FR9+i_CapEx!FS54+o_IncomeStmt!FS25</f>
        <v/>
      </c>
      <c r="FT9" s="37">
        <f>FS9+i_CapEx!FT54+o_IncomeStmt!FT25</f>
        <v/>
      </c>
      <c r="FU9" s="37">
        <f>FT9+i_CapEx!FU54+o_IncomeStmt!FU25</f>
        <v/>
      </c>
      <c r="FV9" s="37">
        <f>FU9+i_CapEx!FV54+o_IncomeStmt!FV25</f>
        <v/>
      </c>
      <c r="FW9" s="37">
        <f>FV9+i_CapEx!FW54+o_IncomeStmt!FW25</f>
        <v/>
      </c>
      <c r="FX9" s="37">
        <f>FW9+i_CapEx!FX54+o_IncomeStmt!FX25</f>
        <v/>
      </c>
      <c r="FY9" s="37">
        <f>FX9+i_CapEx!FY54+o_IncomeStmt!FY25</f>
        <v/>
      </c>
      <c r="FZ9" s="37">
        <f>FY9+i_CapEx!FZ54+o_IncomeStmt!FZ25</f>
        <v/>
      </c>
      <c r="GA9" s="37">
        <f>FZ9+i_CapEx!GA54+o_IncomeStmt!GA25</f>
        <v/>
      </c>
    </row>
    <row r="10">
      <c r="A10" s="25" t="inlineStr">
        <is>
          <t>Cash &amp; Cash Equivalents</t>
        </is>
      </c>
      <c r="D10" s="37">
        <f>o_CashFlow!D33</f>
        <v/>
      </c>
      <c r="E10" s="37">
        <f>o_CashFlow!E33</f>
        <v/>
      </c>
      <c r="F10" s="37">
        <f>o_CashFlow!F33</f>
        <v/>
      </c>
      <c r="G10" s="37">
        <f>o_CashFlow!G33</f>
        <v/>
      </c>
      <c r="H10" s="37">
        <f>o_CashFlow!H33</f>
        <v/>
      </c>
      <c r="I10" s="37">
        <f>o_CashFlow!I33</f>
        <v/>
      </c>
      <c r="J10" s="37">
        <f>o_CashFlow!J33</f>
        <v/>
      </c>
      <c r="K10" s="37">
        <f>o_CashFlow!K33</f>
        <v/>
      </c>
      <c r="L10" s="37">
        <f>o_CashFlow!L33</f>
        <v/>
      </c>
      <c r="M10" s="37">
        <f>o_CashFlow!M33</f>
        <v/>
      </c>
      <c r="N10" s="37">
        <f>o_CashFlow!N33</f>
        <v/>
      </c>
      <c r="O10" s="37">
        <f>o_CashFlow!O33</f>
        <v/>
      </c>
      <c r="P10" s="37">
        <f>o_CashFlow!P33</f>
        <v/>
      </c>
      <c r="Q10" s="37">
        <f>o_CashFlow!Q33</f>
        <v/>
      </c>
      <c r="R10" s="37">
        <f>o_CashFlow!R33</f>
        <v/>
      </c>
      <c r="S10" s="37">
        <f>o_CashFlow!S33</f>
        <v/>
      </c>
      <c r="T10" s="37">
        <f>o_CashFlow!T33</f>
        <v/>
      </c>
      <c r="U10" s="37">
        <f>o_CashFlow!U33</f>
        <v/>
      </c>
      <c r="V10" s="37">
        <f>o_CashFlow!V33</f>
        <v/>
      </c>
      <c r="W10" s="37">
        <f>o_CashFlow!W33</f>
        <v/>
      </c>
      <c r="X10" s="37">
        <f>o_CashFlow!X33</f>
        <v/>
      </c>
      <c r="Y10" s="37">
        <f>o_CashFlow!Y33</f>
        <v/>
      </c>
      <c r="Z10" s="37">
        <f>o_CashFlow!Z33</f>
        <v/>
      </c>
      <c r="AA10" s="37">
        <f>o_CashFlow!AA33</f>
        <v/>
      </c>
      <c r="AB10" s="37">
        <f>o_CashFlow!AB33</f>
        <v/>
      </c>
      <c r="AC10" s="37">
        <f>o_CashFlow!AC33</f>
        <v/>
      </c>
      <c r="AD10" s="37">
        <f>o_CashFlow!AD33</f>
        <v/>
      </c>
      <c r="AE10" s="37">
        <f>o_CashFlow!AE33</f>
        <v/>
      </c>
      <c r="AF10" s="37">
        <f>o_CashFlow!AF33</f>
        <v/>
      </c>
      <c r="AG10" s="37">
        <f>o_CashFlow!AG33</f>
        <v/>
      </c>
      <c r="AH10" s="37">
        <f>o_CashFlow!AH33</f>
        <v/>
      </c>
      <c r="AI10" s="37">
        <f>o_CashFlow!AI33</f>
        <v/>
      </c>
      <c r="AJ10" s="37">
        <f>o_CashFlow!AJ33</f>
        <v/>
      </c>
      <c r="AK10" s="37">
        <f>o_CashFlow!AK33</f>
        <v/>
      </c>
      <c r="AL10" s="37">
        <f>o_CashFlow!AL33</f>
        <v/>
      </c>
      <c r="AM10" s="37">
        <f>o_CashFlow!AM33</f>
        <v/>
      </c>
      <c r="AN10" s="37">
        <f>o_CashFlow!AN33</f>
        <v/>
      </c>
      <c r="AO10" s="37">
        <f>o_CashFlow!AO33</f>
        <v/>
      </c>
      <c r="AP10" s="37">
        <f>o_CashFlow!AP33</f>
        <v/>
      </c>
      <c r="AQ10" s="37">
        <f>o_CashFlow!AQ33</f>
        <v/>
      </c>
      <c r="AR10" s="37">
        <f>o_CashFlow!AR33</f>
        <v/>
      </c>
      <c r="AS10" s="37">
        <f>o_CashFlow!AS33</f>
        <v/>
      </c>
      <c r="AT10" s="37">
        <f>o_CashFlow!AT33</f>
        <v/>
      </c>
      <c r="AU10" s="37">
        <f>o_CashFlow!AU33</f>
        <v/>
      </c>
      <c r="AV10" s="37">
        <f>o_CashFlow!AV33</f>
        <v/>
      </c>
      <c r="AW10" s="37">
        <f>o_CashFlow!AW33</f>
        <v/>
      </c>
      <c r="AX10" s="37">
        <f>o_CashFlow!AX33</f>
        <v/>
      </c>
      <c r="AY10" s="37">
        <f>o_CashFlow!AY33</f>
        <v/>
      </c>
      <c r="AZ10" s="37">
        <f>o_CashFlow!AZ33</f>
        <v/>
      </c>
      <c r="BA10" s="37">
        <f>o_CashFlow!BA33</f>
        <v/>
      </c>
      <c r="BB10" s="37">
        <f>o_CashFlow!BB33</f>
        <v/>
      </c>
      <c r="BC10" s="37">
        <f>o_CashFlow!BC33</f>
        <v/>
      </c>
      <c r="BD10" s="37">
        <f>o_CashFlow!BD33</f>
        <v/>
      </c>
      <c r="BE10" s="37">
        <f>o_CashFlow!BE33</f>
        <v/>
      </c>
      <c r="BF10" s="37">
        <f>o_CashFlow!BF33</f>
        <v/>
      </c>
      <c r="BG10" s="37">
        <f>o_CashFlow!BG33</f>
        <v/>
      </c>
      <c r="BH10" s="37">
        <f>o_CashFlow!BH33</f>
        <v/>
      </c>
      <c r="BI10" s="37">
        <f>o_CashFlow!BI33</f>
        <v/>
      </c>
      <c r="BJ10" s="37">
        <f>o_CashFlow!BJ33</f>
        <v/>
      </c>
      <c r="BK10" s="37">
        <f>o_CashFlow!BK33</f>
        <v/>
      </c>
      <c r="BL10" s="37">
        <f>o_CashFlow!BL33</f>
        <v/>
      </c>
      <c r="BM10" s="37">
        <f>o_CashFlow!BM33</f>
        <v/>
      </c>
      <c r="BN10" s="37">
        <f>o_CashFlow!BN33</f>
        <v/>
      </c>
      <c r="BO10" s="37">
        <f>o_CashFlow!BO33</f>
        <v/>
      </c>
      <c r="BP10" s="37">
        <f>o_CashFlow!BP33</f>
        <v/>
      </c>
      <c r="BQ10" s="37">
        <f>o_CashFlow!BQ33</f>
        <v/>
      </c>
      <c r="BR10" s="37">
        <f>o_CashFlow!BR33</f>
        <v/>
      </c>
      <c r="BS10" s="37">
        <f>o_CashFlow!BS33</f>
        <v/>
      </c>
      <c r="BT10" s="37">
        <f>o_CashFlow!BT33</f>
        <v/>
      </c>
      <c r="BU10" s="37">
        <f>o_CashFlow!BU33</f>
        <v/>
      </c>
      <c r="BV10" s="37">
        <f>o_CashFlow!BV33</f>
        <v/>
      </c>
      <c r="BW10" s="37">
        <f>o_CashFlow!BW33</f>
        <v/>
      </c>
      <c r="BX10" s="37">
        <f>o_CashFlow!BX33</f>
        <v/>
      </c>
      <c r="BY10" s="37">
        <f>o_CashFlow!BY33</f>
        <v/>
      </c>
      <c r="BZ10" s="37">
        <f>o_CashFlow!BZ33</f>
        <v/>
      </c>
      <c r="CA10" s="37">
        <f>o_CashFlow!CA33</f>
        <v/>
      </c>
      <c r="CB10" s="37">
        <f>o_CashFlow!CB33</f>
        <v/>
      </c>
      <c r="CC10" s="37">
        <f>o_CashFlow!CC33</f>
        <v/>
      </c>
      <c r="CD10" s="37">
        <f>o_CashFlow!CD33</f>
        <v/>
      </c>
      <c r="CE10" s="37">
        <f>o_CashFlow!CE33</f>
        <v/>
      </c>
      <c r="CF10" s="37">
        <f>o_CashFlow!CF33</f>
        <v/>
      </c>
      <c r="CG10" s="37">
        <f>o_CashFlow!CG33</f>
        <v/>
      </c>
      <c r="CH10" s="37">
        <f>o_CashFlow!CH33</f>
        <v/>
      </c>
      <c r="CI10" s="37">
        <f>o_CashFlow!CI33</f>
        <v/>
      </c>
      <c r="CJ10" s="37">
        <f>o_CashFlow!CJ33</f>
        <v/>
      </c>
      <c r="CK10" s="37">
        <f>o_CashFlow!CK33</f>
        <v/>
      </c>
      <c r="CL10" s="37">
        <f>o_CashFlow!CL33</f>
        <v/>
      </c>
      <c r="CM10" s="37">
        <f>o_CashFlow!CM33</f>
        <v/>
      </c>
      <c r="CN10" s="37">
        <f>o_CashFlow!CN33</f>
        <v/>
      </c>
      <c r="CO10" s="37">
        <f>o_CashFlow!CO33</f>
        <v/>
      </c>
      <c r="CP10" s="37">
        <f>o_CashFlow!CP33</f>
        <v/>
      </c>
      <c r="CQ10" s="37">
        <f>o_CashFlow!CQ33</f>
        <v/>
      </c>
      <c r="CR10" s="37">
        <f>o_CashFlow!CR33</f>
        <v/>
      </c>
      <c r="CS10" s="37">
        <f>o_CashFlow!CS33</f>
        <v/>
      </c>
      <c r="CT10" s="37">
        <f>o_CashFlow!CT33</f>
        <v/>
      </c>
      <c r="CU10" s="37">
        <f>o_CashFlow!CU33</f>
        <v/>
      </c>
      <c r="CV10" s="37">
        <f>o_CashFlow!CV33</f>
        <v/>
      </c>
      <c r="CW10" s="37">
        <f>o_CashFlow!CW33</f>
        <v/>
      </c>
      <c r="CX10" s="37">
        <f>o_CashFlow!CX33</f>
        <v/>
      </c>
      <c r="CY10" s="37">
        <f>o_CashFlow!CY33</f>
        <v/>
      </c>
      <c r="CZ10" s="37">
        <f>o_CashFlow!CZ33</f>
        <v/>
      </c>
      <c r="DA10" s="37">
        <f>o_CashFlow!DA33</f>
        <v/>
      </c>
      <c r="DB10" s="37">
        <f>o_CashFlow!DB33</f>
        <v/>
      </c>
      <c r="DC10" s="37">
        <f>o_CashFlow!DC33</f>
        <v/>
      </c>
      <c r="DD10" s="37">
        <f>o_CashFlow!DD33</f>
        <v/>
      </c>
      <c r="DE10" s="37">
        <f>o_CashFlow!DE33</f>
        <v/>
      </c>
      <c r="DF10" s="37">
        <f>o_CashFlow!DF33</f>
        <v/>
      </c>
      <c r="DG10" s="37">
        <f>o_CashFlow!DG33</f>
        <v/>
      </c>
      <c r="DH10" s="37">
        <f>o_CashFlow!DH33</f>
        <v/>
      </c>
      <c r="DI10" s="37">
        <f>o_CashFlow!DI33</f>
        <v/>
      </c>
      <c r="DJ10" s="37">
        <f>o_CashFlow!DJ33</f>
        <v/>
      </c>
      <c r="DK10" s="37">
        <f>o_CashFlow!DK33</f>
        <v/>
      </c>
      <c r="DL10" s="37">
        <f>o_CashFlow!DL33</f>
        <v/>
      </c>
      <c r="DM10" s="37">
        <f>o_CashFlow!DM33</f>
        <v/>
      </c>
      <c r="DN10" s="37">
        <f>o_CashFlow!DN33</f>
        <v/>
      </c>
      <c r="DO10" s="37">
        <f>o_CashFlow!DO33</f>
        <v/>
      </c>
      <c r="DP10" s="37">
        <f>o_CashFlow!DP33</f>
        <v/>
      </c>
      <c r="DQ10" s="37">
        <f>o_CashFlow!DQ33</f>
        <v/>
      </c>
      <c r="DR10" s="37">
        <f>o_CashFlow!DR33</f>
        <v/>
      </c>
      <c r="DS10" s="37">
        <f>o_CashFlow!DS33</f>
        <v/>
      </c>
      <c r="DT10" s="37">
        <f>o_CashFlow!DT33</f>
        <v/>
      </c>
      <c r="DU10" s="37">
        <f>o_CashFlow!DU33</f>
        <v/>
      </c>
      <c r="DV10" s="37">
        <f>o_CashFlow!DV33</f>
        <v/>
      </c>
      <c r="DW10" s="37">
        <f>o_CashFlow!DW33</f>
        <v/>
      </c>
      <c r="DX10" s="37">
        <f>o_CashFlow!DX33</f>
        <v/>
      </c>
      <c r="DY10" s="37">
        <f>o_CashFlow!DY33</f>
        <v/>
      </c>
      <c r="DZ10" s="37">
        <f>o_CashFlow!DZ33</f>
        <v/>
      </c>
      <c r="EA10" s="37">
        <f>o_CashFlow!EA33</f>
        <v/>
      </c>
      <c r="EB10" s="37">
        <f>o_CashFlow!EB33</f>
        <v/>
      </c>
      <c r="EC10" s="37">
        <f>o_CashFlow!EC33</f>
        <v/>
      </c>
      <c r="ED10" s="37">
        <f>o_CashFlow!ED33</f>
        <v/>
      </c>
      <c r="EE10" s="37">
        <f>o_CashFlow!EE33</f>
        <v/>
      </c>
      <c r="EF10" s="37">
        <f>o_CashFlow!EF33</f>
        <v/>
      </c>
      <c r="EG10" s="37">
        <f>o_CashFlow!EG33</f>
        <v/>
      </c>
      <c r="EH10" s="37">
        <f>o_CashFlow!EH33</f>
        <v/>
      </c>
      <c r="EI10" s="37">
        <f>o_CashFlow!EI33</f>
        <v/>
      </c>
      <c r="EJ10" s="37">
        <f>o_CashFlow!EJ33</f>
        <v/>
      </c>
      <c r="EK10" s="37">
        <f>o_CashFlow!EK33</f>
        <v/>
      </c>
      <c r="EL10" s="37">
        <f>o_CashFlow!EL33</f>
        <v/>
      </c>
      <c r="EM10" s="37">
        <f>o_CashFlow!EM33</f>
        <v/>
      </c>
      <c r="EN10" s="37">
        <f>o_CashFlow!EN33</f>
        <v/>
      </c>
      <c r="EO10" s="37">
        <f>o_CashFlow!EO33</f>
        <v/>
      </c>
      <c r="EP10" s="37">
        <f>o_CashFlow!EP33</f>
        <v/>
      </c>
      <c r="EQ10" s="37">
        <f>o_CashFlow!EQ33</f>
        <v/>
      </c>
      <c r="ER10" s="37">
        <f>o_CashFlow!ER33</f>
        <v/>
      </c>
      <c r="ES10" s="37">
        <f>o_CashFlow!ES33</f>
        <v/>
      </c>
      <c r="ET10" s="37">
        <f>o_CashFlow!ET33</f>
        <v/>
      </c>
      <c r="EU10" s="37">
        <f>o_CashFlow!EU33</f>
        <v/>
      </c>
      <c r="EV10" s="37">
        <f>o_CashFlow!EV33</f>
        <v/>
      </c>
      <c r="EW10" s="37">
        <f>o_CashFlow!EW33</f>
        <v/>
      </c>
      <c r="EX10" s="37">
        <f>o_CashFlow!EX33</f>
        <v/>
      </c>
      <c r="EY10" s="37">
        <f>o_CashFlow!EY33</f>
        <v/>
      </c>
      <c r="EZ10" s="37">
        <f>o_CashFlow!EZ33</f>
        <v/>
      </c>
      <c r="FA10" s="37">
        <f>o_CashFlow!FA33</f>
        <v/>
      </c>
      <c r="FB10" s="37">
        <f>o_CashFlow!FB33</f>
        <v/>
      </c>
      <c r="FC10" s="37">
        <f>o_CashFlow!FC33</f>
        <v/>
      </c>
      <c r="FD10" s="37">
        <f>o_CashFlow!FD33</f>
        <v/>
      </c>
      <c r="FE10" s="37">
        <f>o_CashFlow!FE33</f>
        <v/>
      </c>
      <c r="FF10" s="37">
        <f>o_CashFlow!FF33</f>
        <v/>
      </c>
      <c r="FG10" s="37">
        <f>o_CashFlow!FG33</f>
        <v/>
      </c>
      <c r="FH10" s="37">
        <f>o_CashFlow!FH33</f>
        <v/>
      </c>
      <c r="FI10" s="37">
        <f>o_CashFlow!FI33</f>
        <v/>
      </c>
      <c r="FJ10" s="37">
        <f>o_CashFlow!FJ33</f>
        <v/>
      </c>
      <c r="FK10" s="37">
        <f>o_CashFlow!FK33</f>
        <v/>
      </c>
      <c r="FL10" s="37">
        <f>o_CashFlow!FL33</f>
        <v/>
      </c>
      <c r="FM10" s="37">
        <f>o_CashFlow!FM33</f>
        <v/>
      </c>
      <c r="FN10" s="37">
        <f>o_CashFlow!FN33</f>
        <v/>
      </c>
      <c r="FO10" s="37">
        <f>o_CashFlow!FO33</f>
        <v/>
      </c>
      <c r="FP10" s="37">
        <f>o_CashFlow!FP33</f>
        <v/>
      </c>
      <c r="FQ10" s="37">
        <f>o_CashFlow!FQ33</f>
        <v/>
      </c>
      <c r="FR10" s="37">
        <f>o_CashFlow!FR33</f>
        <v/>
      </c>
      <c r="FS10" s="37">
        <f>o_CashFlow!FS33</f>
        <v/>
      </c>
      <c r="FT10" s="37">
        <f>o_CashFlow!FT33</f>
        <v/>
      </c>
      <c r="FU10" s="37">
        <f>o_CashFlow!FU33</f>
        <v/>
      </c>
      <c r="FV10" s="37">
        <f>o_CashFlow!FV33</f>
        <v/>
      </c>
      <c r="FW10" s="37">
        <f>o_CashFlow!FW33</f>
        <v/>
      </c>
      <c r="FX10" s="37">
        <f>o_CashFlow!FX33</f>
        <v/>
      </c>
      <c r="FY10" s="37">
        <f>o_CashFlow!FY33</f>
        <v/>
      </c>
      <c r="FZ10" s="37">
        <f>o_CashFlow!FZ33</f>
        <v/>
      </c>
      <c r="GA10" s="37">
        <f>o_CashFlow!GA33</f>
        <v/>
      </c>
    </row>
    <row r="11">
      <c r="A11" s="25" t="inlineStr">
        <is>
          <t>Trade Receivables</t>
        </is>
      </c>
      <c r="D11" s="37">
        <f>MAX(0,o_IncomeStmt!D13*30/30)</f>
        <v/>
      </c>
      <c r="E11" s="37">
        <f>MAX(0,o_IncomeStmt!E13*30/30)</f>
        <v/>
      </c>
      <c r="F11" s="37">
        <f>MAX(0,o_IncomeStmt!F13*30/30)</f>
        <v/>
      </c>
      <c r="G11" s="37">
        <f>MAX(0,o_IncomeStmt!G13*30/30)</f>
        <v/>
      </c>
      <c r="H11" s="37">
        <f>MAX(0,o_IncomeStmt!H13*30/30)</f>
        <v/>
      </c>
      <c r="I11" s="37">
        <f>MAX(0,o_IncomeStmt!I13*30/30)</f>
        <v/>
      </c>
      <c r="J11" s="37">
        <f>MAX(0,o_IncomeStmt!J13*30/30)</f>
        <v/>
      </c>
      <c r="K11" s="37">
        <f>MAX(0,o_IncomeStmt!K13*30/30)</f>
        <v/>
      </c>
      <c r="L11" s="37">
        <f>MAX(0,o_IncomeStmt!L13*30/30)</f>
        <v/>
      </c>
      <c r="M11" s="37">
        <f>MAX(0,o_IncomeStmt!M13*30/30)</f>
        <v/>
      </c>
      <c r="N11" s="37">
        <f>MAX(0,o_IncomeStmt!N13*30/30)</f>
        <v/>
      </c>
      <c r="O11" s="37">
        <f>MAX(0,o_IncomeStmt!O13*30/30)</f>
        <v/>
      </c>
      <c r="P11" s="37">
        <f>MAX(0,o_IncomeStmt!P13*30/30)</f>
        <v/>
      </c>
      <c r="Q11" s="37">
        <f>MAX(0,o_IncomeStmt!Q13*30/30)</f>
        <v/>
      </c>
      <c r="R11" s="37">
        <f>MAX(0,o_IncomeStmt!R13*30/30)</f>
        <v/>
      </c>
      <c r="S11" s="37">
        <f>MAX(0,o_IncomeStmt!S13*30/30)</f>
        <v/>
      </c>
      <c r="T11" s="37">
        <f>MAX(0,o_IncomeStmt!T13*30/30)</f>
        <v/>
      </c>
      <c r="U11" s="37">
        <f>MAX(0,o_IncomeStmt!U13*30/30)</f>
        <v/>
      </c>
      <c r="V11" s="37">
        <f>MAX(0,o_IncomeStmt!V13*30/30)</f>
        <v/>
      </c>
      <c r="W11" s="37">
        <f>MAX(0,o_IncomeStmt!W13*30/30)</f>
        <v/>
      </c>
      <c r="X11" s="37">
        <f>MAX(0,o_IncomeStmt!X13*30/30)</f>
        <v/>
      </c>
      <c r="Y11" s="37">
        <f>MAX(0,o_IncomeStmt!Y13*30/30)</f>
        <v/>
      </c>
      <c r="Z11" s="37">
        <f>MAX(0,o_IncomeStmt!Z13*30/30)</f>
        <v/>
      </c>
      <c r="AA11" s="37">
        <f>MAX(0,o_IncomeStmt!AA13*30/30)</f>
        <v/>
      </c>
      <c r="AB11" s="37">
        <f>MAX(0,o_IncomeStmt!AB13*30/30)</f>
        <v/>
      </c>
      <c r="AC11" s="37">
        <f>MAX(0,o_IncomeStmt!AC13*30/30)</f>
        <v/>
      </c>
      <c r="AD11" s="37">
        <f>MAX(0,o_IncomeStmt!AD13*30/30)</f>
        <v/>
      </c>
      <c r="AE11" s="37">
        <f>MAX(0,o_IncomeStmt!AE13*30/30)</f>
        <v/>
      </c>
      <c r="AF11" s="37">
        <f>MAX(0,o_IncomeStmt!AF13*30/30)</f>
        <v/>
      </c>
      <c r="AG11" s="37">
        <f>MAX(0,o_IncomeStmt!AG13*30/30)</f>
        <v/>
      </c>
      <c r="AH11" s="37">
        <f>MAX(0,o_IncomeStmt!AH13*30/30)</f>
        <v/>
      </c>
      <c r="AI11" s="37">
        <f>MAX(0,o_IncomeStmt!AI13*30/30)</f>
        <v/>
      </c>
      <c r="AJ11" s="37">
        <f>MAX(0,o_IncomeStmt!AJ13*30/30)</f>
        <v/>
      </c>
      <c r="AK11" s="37">
        <f>MAX(0,o_IncomeStmt!AK13*30/30)</f>
        <v/>
      </c>
      <c r="AL11" s="37">
        <f>MAX(0,o_IncomeStmt!AL13*30/30)</f>
        <v/>
      </c>
      <c r="AM11" s="37">
        <f>MAX(0,o_IncomeStmt!AM13*30/30)</f>
        <v/>
      </c>
      <c r="AN11" s="37">
        <f>MAX(0,o_IncomeStmt!AN13*30/30)</f>
        <v/>
      </c>
      <c r="AO11" s="37">
        <f>MAX(0,o_IncomeStmt!AO13*30/30)</f>
        <v/>
      </c>
      <c r="AP11" s="37">
        <f>MAX(0,o_IncomeStmt!AP13*30/30)</f>
        <v/>
      </c>
      <c r="AQ11" s="37">
        <f>MAX(0,o_IncomeStmt!AQ13*30/30)</f>
        <v/>
      </c>
      <c r="AR11" s="37">
        <f>MAX(0,o_IncomeStmt!AR13*30/30)</f>
        <v/>
      </c>
      <c r="AS11" s="37">
        <f>MAX(0,o_IncomeStmt!AS13*30/30)</f>
        <v/>
      </c>
      <c r="AT11" s="37">
        <f>MAX(0,o_IncomeStmt!AT13*30/30)</f>
        <v/>
      </c>
      <c r="AU11" s="37">
        <f>MAX(0,o_IncomeStmt!AU13*30/30)</f>
        <v/>
      </c>
      <c r="AV11" s="37">
        <f>MAX(0,o_IncomeStmt!AV13*30/30)</f>
        <v/>
      </c>
      <c r="AW11" s="37">
        <f>MAX(0,o_IncomeStmt!AW13*30/30)</f>
        <v/>
      </c>
      <c r="AX11" s="37">
        <f>MAX(0,o_IncomeStmt!AX13*30/30)</f>
        <v/>
      </c>
      <c r="AY11" s="37">
        <f>MAX(0,o_IncomeStmt!AY13*30/30)</f>
        <v/>
      </c>
      <c r="AZ11" s="37">
        <f>MAX(0,o_IncomeStmt!AZ13*30/30)</f>
        <v/>
      </c>
      <c r="BA11" s="37">
        <f>MAX(0,o_IncomeStmt!BA13*30/30)</f>
        <v/>
      </c>
      <c r="BB11" s="37">
        <f>MAX(0,o_IncomeStmt!BB13*30/30)</f>
        <v/>
      </c>
      <c r="BC11" s="37">
        <f>MAX(0,o_IncomeStmt!BC13*30/30)</f>
        <v/>
      </c>
      <c r="BD11" s="37">
        <f>MAX(0,o_IncomeStmt!BD13*30/30)</f>
        <v/>
      </c>
      <c r="BE11" s="37">
        <f>MAX(0,o_IncomeStmt!BE13*30/30)</f>
        <v/>
      </c>
      <c r="BF11" s="37">
        <f>MAX(0,o_IncomeStmt!BF13*30/30)</f>
        <v/>
      </c>
      <c r="BG11" s="37">
        <f>MAX(0,o_IncomeStmt!BG13*30/30)</f>
        <v/>
      </c>
      <c r="BH11" s="37">
        <f>MAX(0,o_IncomeStmt!BH13*30/30)</f>
        <v/>
      </c>
      <c r="BI11" s="37">
        <f>MAX(0,o_IncomeStmt!BI13*30/30)</f>
        <v/>
      </c>
      <c r="BJ11" s="37">
        <f>MAX(0,o_IncomeStmt!BJ13*30/30)</f>
        <v/>
      </c>
      <c r="BK11" s="37">
        <f>MAX(0,o_IncomeStmt!BK13*30/30)</f>
        <v/>
      </c>
      <c r="BL11" s="37">
        <f>MAX(0,o_IncomeStmt!BL13*30/30)</f>
        <v/>
      </c>
      <c r="BM11" s="37">
        <f>MAX(0,o_IncomeStmt!BM13*30/30)</f>
        <v/>
      </c>
      <c r="BN11" s="37">
        <f>MAX(0,o_IncomeStmt!BN13*30/30)</f>
        <v/>
      </c>
      <c r="BO11" s="37">
        <f>MAX(0,o_IncomeStmt!BO13*30/30)</f>
        <v/>
      </c>
      <c r="BP11" s="37">
        <f>MAX(0,o_IncomeStmt!BP13*30/30)</f>
        <v/>
      </c>
      <c r="BQ11" s="37">
        <f>MAX(0,o_IncomeStmt!BQ13*30/30)</f>
        <v/>
      </c>
      <c r="BR11" s="37">
        <f>MAX(0,o_IncomeStmt!BR13*30/30)</f>
        <v/>
      </c>
      <c r="BS11" s="37">
        <f>MAX(0,o_IncomeStmt!BS13*30/30)</f>
        <v/>
      </c>
      <c r="BT11" s="37">
        <f>MAX(0,o_IncomeStmt!BT13*30/30)</f>
        <v/>
      </c>
      <c r="BU11" s="37">
        <f>MAX(0,o_IncomeStmt!BU13*30/30)</f>
        <v/>
      </c>
      <c r="BV11" s="37">
        <f>MAX(0,o_IncomeStmt!BV13*30/30)</f>
        <v/>
      </c>
      <c r="BW11" s="37">
        <f>MAX(0,o_IncomeStmt!BW13*30/30)</f>
        <v/>
      </c>
      <c r="BX11" s="37">
        <f>MAX(0,o_IncomeStmt!BX13*30/30)</f>
        <v/>
      </c>
      <c r="BY11" s="37">
        <f>MAX(0,o_IncomeStmt!BY13*30/30)</f>
        <v/>
      </c>
      <c r="BZ11" s="37">
        <f>MAX(0,o_IncomeStmt!BZ13*30/30)</f>
        <v/>
      </c>
      <c r="CA11" s="37">
        <f>MAX(0,o_IncomeStmt!CA13*30/30)</f>
        <v/>
      </c>
      <c r="CB11" s="37">
        <f>MAX(0,o_IncomeStmt!CB13*30/30)</f>
        <v/>
      </c>
      <c r="CC11" s="37">
        <f>MAX(0,o_IncomeStmt!CC13*30/30)</f>
        <v/>
      </c>
      <c r="CD11" s="37">
        <f>MAX(0,o_IncomeStmt!CD13*30/30)</f>
        <v/>
      </c>
      <c r="CE11" s="37">
        <f>MAX(0,o_IncomeStmt!CE13*30/30)</f>
        <v/>
      </c>
      <c r="CF11" s="37">
        <f>MAX(0,o_IncomeStmt!CF13*30/30)</f>
        <v/>
      </c>
      <c r="CG11" s="37">
        <f>MAX(0,o_IncomeStmt!CG13*30/30)</f>
        <v/>
      </c>
      <c r="CH11" s="37">
        <f>MAX(0,o_IncomeStmt!CH13*30/30)</f>
        <v/>
      </c>
      <c r="CI11" s="37">
        <f>MAX(0,o_IncomeStmt!CI13*30/30)</f>
        <v/>
      </c>
      <c r="CJ11" s="37">
        <f>MAX(0,o_IncomeStmt!CJ13*30/30)</f>
        <v/>
      </c>
      <c r="CK11" s="37">
        <f>MAX(0,o_IncomeStmt!CK13*30/30)</f>
        <v/>
      </c>
      <c r="CL11" s="37">
        <f>MAX(0,o_IncomeStmt!CL13*30/30)</f>
        <v/>
      </c>
      <c r="CM11" s="37">
        <f>MAX(0,o_IncomeStmt!CM13*30/30)</f>
        <v/>
      </c>
      <c r="CN11" s="37">
        <f>MAX(0,o_IncomeStmt!CN13*30/30)</f>
        <v/>
      </c>
      <c r="CO11" s="37">
        <f>MAX(0,o_IncomeStmt!CO13*30/30)</f>
        <v/>
      </c>
      <c r="CP11" s="37">
        <f>MAX(0,o_IncomeStmt!CP13*30/30)</f>
        <v/>
      </c>
      <c r="CQ11" s="37">
        <f>MAX(0,o_IncomeStmt!CQ13*30/30)</f>
        <v/>
      </c>
      <c r="CR11" s="37">
        <f>MAX(0,o_IncomeStmt!CR13*30/30)</f>
        <v/>
      </c>
      <c r="CS11" s="37">
        <f>MAX(0,o_IncomeStmt!CS13*30/30)</f>
        <v/>
      </c>
      <c r="CT11" s="37">
        <f>MAX(0,o_IncomeStmt!CT13*30/30)</f>
        <v/>
      </c>
      <c r="CU11" s="37">
        <f>MAX(0,o_IncomeStmt!CU13*30/30)</f>
        <v/>
      </c>
      <c r="CV11" s="37">
        <f>MAX(0,o_IncomeStmt!CV13*30/30)</f>
        <v/>
      </c>
      <c r="CW11" s="37">
        <f>MAX(0,o_IncomeStmt!CW13*30/30)</f>
        <v/>
      </c>
      <c r="CX11" s="37">
        <f>MAX(0,o_IncomeStmt!CX13*30/30)</f>
        <v/>
      </c>
      <c r="CY11" s="37">
        <f>MAX(0,o_IncomeStmt!CY13*30/30)</f>
        <v/>
      </c>
      <c r="CZ11" s="37">
        <f>MAX(0,o_IncomeStmt!CZ13*30/30)</f>
        <v/>
      </c>
      <c r="DA11" s="37">
        <f>MAX(0,o_IncomeStmt!DA13*30/30)</f>
        <v/>
      </c>
      <c r="DB11" s="37">
        <f>MAX(0,o_IncomeStmt!DB13*30/30)</f>
        <v/>
      </c>
      <c r="DC11" s="37">
        <f>MAX(0,o_IncomeStmt!DC13*30/30)</f>
        <v/>
      </c>
      <c r="DD11" s="37">
        <f>MAX(0,o_IncomeStmt!DD13*30/30)</f>
        <v/>
      </c>
      <c r="DE11" s="37">
        <f>MAX(0,o_IncomeStmt!DE13*30/30)</f>
        <v/>
      </c>
      <c r="DF11" s="37">
        <f>MAX(0,o_IncomeStmt!DF13*30/30)</f>
        <v/>
      </c>
      <c r="DG11" s="37">
        <f>MAX(0,o_IncomeStmt!DG13*30/30)</f>
        <v/>
      </c>
      <c r="DH11" s="37">
        <f>MAX(0,o_IncomeStmt!DH13*30/30)</f>
        <v/>
      </c>
      <c r="DI11" s="37">
        <f>MAX(0,o_IncomeStmt!DI13*30/30)</f>
        <v/>
      </c>
      <c r="DJ11" s="37">
        <f>MAX(0,o_IncomeStmt!DJ13*30/30)</f>
        <v/>
      </c>
      <c r="DK11" s="37">
        <f>MAX(0,o_IncomeStmt!DK13*30/30)</f>
        <v/>
      </c>
      <c r="DL11" s="37">
        <f>MAX(0,o_IncomeStmt!DL13*30/30)</f>
        <v/>
      </c>
      <c r="DM11" s="37">
        <f>MAX(0,o_IncomeStmt!DM13*30/30)</f>
        <v/>
      </c>
      <c r="DN11" s="37">
        <f>MAX(0,o_IncomeStmt!DN13*30/30)</f>
        <v/>
      </c>
      <c r="DO11" s="37">
        <f>MAX(0,o_IncomeStmt!DO13*30/30)</f>
        <v/>
      </c>
      <c r="DP11" s="37">
        <f>MAX(0,o_IncomeStmt!DP13*30/30)</f>
        <v/>
      </c>
      <c r="DQ11" s="37">
        <f>MAX(0,o_IncomeStmt!DQ13*30/30)</f>
        <v/>
      </c>
      <c r="DR11" s="37">
        <f>MAX(0,o_IncomeStmt!DR13*30/30)</f>
        <v/>
      </c>
      <c r="DS11" s="37">
        <f>MAX(0,o_IncomeStmt!DS13*30/30)</f>
        <v/>
      </c>
      <c r="DT11" s="37">
        <f>MAX(0,o_IncomeStmt!DT13*30/30)</f>
        <v/>
      </c>
      <c r="DU11" s="37">
        <f>MAX(0,o_IncomeStmt!DU13*30/30)</f>
        <v/>
      </c>
      <c r="DV11" s="37">
        <f>MAX(0,o_IncomeStmt!DV13*30/30)</f>
        <v/>
      </c>
      <c r="DW11" s="37">
        <f>MAX(0,o_IncomeStmt!DW13*30/30)</f>
        <v/>
      </c>
      <c r="DX11" s="37">
        <f>MAX(0,o_IncomeStmt!DX13*30/30)</f>
        <v/>
      </c>
      <c r="DY11" s="37">
        <f>MAX(0,o_IncomeStmt!DY13*30/30)</f>
        <v/>
      </c>
      <c r="DZ11" s="37">
        <f>MAX(0,o_IncomeStmt!DZ13*30/30)</f>
        <v/>
      </c>
      <c r="EA11" s="37">
        <f>MAX(0,o_IncomeStmt!EA13*30/30)</f>
        <v/>
      </c>
      <c r="EB11" s="37">
        <f>MAX(0,o_IncomeStmt!EB13*30/30)</f>
        <v/>
      </c>
      <c r="EC11" s="37">
        <f>MAX(0,o_IncomeStmt!EC13*30/30)</f>
        <v/>
      </c>
      <c r="ED11" s="37">
        <f>MAX(0,o_IncomeStmt!ED13*30/30)</f>
        <v/>
      </c>
      <c r="EE11" s="37">
        <f>MAX(0,o_IncomeStmt!EE13*30/30)</f>
        <v/>
      </c>
      <c r="EF11" s="37">
        <f>MAX(0,o_IncomeStmt!EF13*30/30)</f>
        <v/>
      </c>
      <c r="EG11" s="37">
        <f>MAX(0,o_IncomeStmt!EG13*30/30)</f>
        <v/>
      </c>
      <c r="EH11" s="37">
        <f>MAX(0,o_IncomeStmt!EH13*30/30)</f>
        <v/>
      </c>
      <c r="EI11" s="37">
        <f>MAX(0,o_IncomeStmt!EI13*30/30)</f>
        <v/>
      </c>
      <c r="EJ11" s="37">
        <f>MAX(0,o_IncomeStmt!EJ13*30/30)</f>
        <v/>
      </c>
      <c r="EK11" s="37">
        <f>MAX(0,o_IncomeStmt!EK13*30/30)</f>
        <v/>
      </c>
      <c r="EL11" s="37">
        <f>MAX(0,o_IncomeStmt!EL13*30/30)</f>
        <v/>
      </c>
      <c r="EM11" s="37">
        <f>MAX(0,o_IncomeStmt!EM13*30/30)</f>
        <v/>
      </c>
      <c r="EN11" s="37">
        <f>MAX(0,o_IncomeStmt!EN13*30/30)</f>
        <v/>
      </c>
      <c r="EO11" s="37">
        <f>MAX(0,o_IncomeStmt!EO13*30/30)</f>
        <v/>
      </c>
      <c r="EP11" s="37">
        <f>MAX(0,o_IncomeStmt!EP13*30/30)</f>
        <v/>
      </c>
      <c r="EQ11" s="37">
        <f>MAX(0,o_IncomeStmt!EQ13*30/30)</f>
        <v/>
      </c>
      <c r="ER11" s="37">
        <f>MAX(0,o_IncomeStmt!ER13*30/30)</f>
        <v/>
      </c>
      <c r="ES11" s="37">
        <f>MAX(0,o_IncomeStmt!ES13*30/30)</f>
        <v/>
      </c>
      <c r="ET11" s="37">
        <f>MAX(0,o_IncomeStmt!ET13*30/30)</f>
        <v/>
      </c>
      <c r="EU11" s="37">
        <f>MAX(0,o_IncomeStmt!EU13*30/30)</f>
        <v/>
      </c>
      <c r="EV11" s="37">
        <f>MAX(0,o_IncomeStmt!EV13*30/30)</f>
        <v/>
      </c>
      <c r="EW11" s="37">
        <f>MAX(0,o_IncomeStmt!EW13*30/30)</f>
        <v/>
      </c>
      <c r="EX11" s="37">
        <f>MAX(0,o_IncomeStmt!EX13*30/30)</f>
        <v/>
      </c>
      <c r="EY11" s="37">
        <f>MAX(0,o_IncomeStmt!EY13*30/30)</f>
        <v/>
      </c>
      <c r="EZ11" s="37">
        <f>MAX(0,o_IncomeStmt!EZ13*30/30)</f>
        <v/>
      </c>
      <c r="FA11" s="37">
        <f>MAX(0,o_IncomeStmt!FA13*30/30)</f>
        <v/>
      </c>
      <c r="FB11" s="37">
        <f>MAX(0,o_IncomeStmt!FB13*30/30)</f>
        <v/>
      </c>
      <c r="FC11" s="37">
        <f>MAX(0,o_IncomeStmt!FC13*30/30)</f>
        <v/>
      </c>
      <c r="FD11" s="37">
        <f>MAX(0,o_IncomeStmt!FD13*30/30)</f>
        <v/>
      </c>
      <c r="FE11" s="37">
        <f>MAX(0,o_IncomeStmt!FE13*30/30)</f>
        <v/>
      </c>
      <c r="FF11" s="37">
        <f>MAX(0,o_IncomeStmt!FF13*30/30)</f>
        <v/>
      </c>
      <c r="FG11" s="37">
        <f>MAX(0,o_IncomeStmt!FG13*30/30)</f>
        <v/>
      </c>
      <c r="FH11" s="37">
        <f>MAX(0,o_IncomeStmt!FH13*30/30)</f>
        <v/>
      </c>
      <c r="FI11" s="37">
        <f>MAX(0,o_IncomeStmt!FI13*30/30)</f>
        <v/>
      </c>
      <c r="FJ11" s="37">
        <f>MAX(0,o_IncomeStmt!FJ13*30/30)</f>
        <v/>
      </c>
      <c r="FK11" s="37">
        <f>MAX(0,o_IncomeStmt!FK13*30/30)</f>
        <v/>
      </c>
      <c r="FL11" s="37">
        <f>MAX(0,o_IncomeStmt!FL13*30/30)</f>
        <v/>
      </c>
      <c r="FM11" s="37">
        <f>MAX(0,o_IncomeStmt!FM13*30/30)</f>
        <v/>
      </c>
      <c r="FN11" s="37">
        <f>MAX(0,o_IncomeStmt!FN13*30/30)</f>
        <v/>
      </c>
      <c r="FO11" s="37">
        <f>MAX(0,o_IncomeStmt!FO13*30/30)</f>
        <v/>
      </c>
      <c r="FP11" s="37">
        <f>MAX(0,o_IncomeStmt!FP13*30/30)</f>
        <v/>
      </c>
      <c r="FQ11" s="37">
        <f>MAX(0,o_IncomeStmt!FQ13*30/30)</f>
        <v/>
      </c>
      <c r="FR11" s="37">
        <f>MAX(0,o_IncomeStmt!FR13*30/30)</f>
        <v/>
      </c>
      <c r="FS11" s="37">
        <f>MAX(0,o_IncomeStmt!FS13*30/30)</f>
        <v/>
      </c>
      <c r="FT11" s="37">
        <f>MAX(0,o_IncomeStmt!FT13*30/30)</f>
        <v/>
      </c>
      <c r="FU11" s="37">
        <f>MAX(0,o_IncomeStmt!FU13*30/30)</f>
        <v/>
      </c>
      <c r="FV11" s="37">
        <f>MAX(0,o_IncomeStmt!FV13*30/30)</f>
        <v/>
      </c>
      <c r="FW11" s="37">
        <f>MAX(0,o_IncomeStmt!FW13*30/30)</f>
        <v/>
      </c>
      <c r="FX11" s="37">
        <f>MAX(0,o_IncomeStmt!FX13*30/30)</f>
        <v/>
      </c>
      <c r="FY11" s="37">
        <f>MAX(0,o_IncomeStmt!FY13*30/30)</f>
        <v/>
      </c>
      <c r="FZ11" s="37">
        <f>MAX(0,o_IncomeStmt!FZ13*30/30)</f>
        <v/>
      </c>
      <c r="GA11" s="37">
        <f>MAX(0,o_IncomeStmt!GA13*30/30)</f>
        <v/>
      </c>
    </row>
    <row r="12">
      <c r="A12" s="25" t="inlineStr">
        <is>
          <t>Inventory</t>
        </is>
      </c>
      <c r="D12" s="47">
        <f>IF(o_IncomeStmt!D21&lt;&gt;0,-o_IncomeStmt!D21*0.5,0)</f>
        <v/>
      </c>
      <c r="E12" s="47">
        <f>IF(o_IncomeStmt!E21&lt;&gt;0,-o_IncomeStmt!E21*0.5,0)</f>
        <v/>
      </c>
      <c r="F12" s="47">
        <f>IF(o_IncomeStmt!F21&lt;&gt;0,-o_IncomeStmt!F21*0.5,0)</f>
        <v/>
      </c>
      <c r="G12" s="47">
        <f>IF(o_IncomeStmt!G21&lt;&gt;0,-o_IncomeStmt!G21*0.5,0)</f>
        <v/>
      </c>
      <c r="H12" s="47">
        <f>IF(o_IncomeStmt!H21&lt;&gt;0,-o_IncomeStmt!H21*0.5,0)</f>
        <v/>
      </c>
      <c r="I12" s="47">
        <f>IF(o_IncomeStmt!I21&lt;&gt;0,-o_IncomeStmt!I21*0.5,0)</f>
        <v/>
      </c>
      <c r="J12" s="47">
        <f>IF(o_IncomeStmt!J21&lt;&gt;0,-o_IncomeStmt!J21*0.5,0)</f>
        <v/>
      </c>
      <c r="K12" s="47">
        <f>IF(o_IncomeStmt!K21&lt;&gt;0,-o_IncomeStmt!K21*0.5,0)</f>
        <v/>
      </c>
      <c r="L12" s="47">
        <f>IF(o_IncomeStmt!L21&lt;&gt;0,-o_IncomeStmt!L21*0.5,0)</f>
        <v/>
      </c>
      <c r="M12" s="47">
        <f>IF(o_IncomeStmt!M21&lt;&gt;0,-o_IncomeStmt!M21*0.5,0)</f>
        <v/>
      </c>
      <c r="N12" s="47">
        <f>IF(o_IncomeStmt!N21&lt;&gt;0,-o_IncomeStmt!N21*0.5,0)</f>
        <v/>
      </c>
      <c r="O12" s="47">
        <f>IF(o_IncomeStmt!O21&lt;&gt;0,-o_IncomeStmt!O21*0.5,0)</f>
        <v/>
      </c>
      <c r="P12" s="47">
        <f>IF(o_IncomeStmt!P21&lt;&gt;0,-o_IncomeStmt!P21*0.5,0)</f>
        <v/>
      </c>
      <c r="Q12" s="47">
        <f>IF(o_IncomeStmt!Q21&lt;&gt;0,-o_IncomeStmt!Q21*0.5,0)</f>
        <v/>
      </c>
      <c r="R12" s="47">
        <f>IF(o_IncomeStmt!R21&lt;&gt;0,-o_IncomeStmt!R21*0.5,0)</f>
        <v/>
      </c>
      <c r="S12" s="47">
        <f>IF(o_IncomeStmt!S21&lt;&gt;0,-o_IncomeStmt!S21*0.5,0)</f>
        <v/>
      </c>
      <c r="T12" s="47">
        <f>IF(o_IncomeStmt!T21&lt;&gt;0,-o_IncomeStmt!T21*0.5,0)</f>
        <v/>
      </c>
      <c r="U12" s="47">
        <f>IF(o_IncomeStmt!U21&lt;&gt;0,-o_IncomeStmt!U21*0.5,0)</f>
        <v/>
      </c>
      <c r="V12" s="47">
        <f>IF(o_IncomeStmt!V21&lt;&gt;0,-o_IncomeStmt!V21*0.5,0)</f>
        <v/>
      </c>
      <c r="W12" s="47">
        <f>IF(o_IncomeStmt!W21&lt;&gt;0,-o_IncomeStmt!W21*0.5,0)</f>
        <v/>
      </c>
      <c r="X12" s="47">
        <f>IF(o_IncomeStmt!X21&lt;&gt;0,-o_IncomeStmt!X21*0.5,0)</f>
        <v/>
      </c>
      <c r="Y12" s="47">
        <f>IF(o_IncomeStmt!Y21&lt;&gt;0,-o_IncomeStmt!Y21*0.5,0)</f>
        <v/>
      </c>
      <c r="Z12" s="47">
        <f>IF(o_IncomeStmt!Z21&lt;&gt;0,-o_IncomeStmt!Z21*0.5,0)</f>
        <v/>
      </c>
      <c r="AA12" s="47">
        <f>IF(o_IncomeStmt!AA21&lt;&gt;0,-o_IncomeStmt!AA21*0.5,0)</f>
        <v/>
      </c>
      <c r="AB12" s="47">
        <f>IF(o_IncomeStmt!AB21&lt;&gt;0,-o_IncomeStmt!AB21*0.5,0)</f>
        <v/>
      </c>
      <c r="AC12" s="47">
        <f>IF(o_IncomeStmt!AC21&lt;&gt;0,-o_IncomeStmt!AC21*0.5,0)</f>
        <v/>
      </c>
      <c r="AD12" s="47">
        <f>IF(o_IncomeStmt!AD21&lt;&gt;0,-o_IncomeStmt!AD21*0.5,0)</f>
        <v/>
      </c>
      <c r="AE12" s="47">
        <f>IF(o_IncomeStmt!AE21&lt;&gt;0,-o_IncomeStmt!AE21*0.5,0)</f>
        <v/>
      </c>
      <c r="AF12" s="47">
        <f>IF(o_IncomeStmt!AF21&lt;&gt;0,-o_IncomeStmt!AF21*0.5,0)</f>
        <v/>
      </c>
      <c r="AG12" s="47">
        <f>IF(o_IncomeStmt!AG21&lt;&gt;0,-o_IncomeStmt!AG21*0.5,0)</f>
        <v/>
      </c>
      <c r="AH12" s="47">
        <f>IF(o_IncomeStmt!AH21&lt;&gt;0,-o_IncomeStmt!AH21*0.5,0)</f>
        <v/>
      </c>
      <c r="AI12" s="47">
        <f>IF(o_IncomeStmt!AI21&lt;&gt;0,-o_IncomeStmt!AI21*0.5,0)</f>
        <v/>
      </c>
      <c r="AJ12" s="47">
        <f>IF(o_IncomeStmt!AJ21&lt;&gt;0,-o_IncomeStmt!AJ21*0.5,0)</f>
        <v/>
      </c>
      <c r="AK12" s="47">
        <f>IF(o_IncomeStmt!AK21&lt;&gt;0,-o_IncomeStmt!AK21*0.5,0)</f>
        <v/>
      </c>
      <c r="AL12" s="47">
        <f>IF(o_IncomeStmt!AL21&lt;&gt;0,-o_IncomeStmt!AL21*0.5,0)</f>
        <v/>
      </c>
      <c r="AM12" s="47">
        <f>IF(o_IncomeStmt!AM21&lt;&gt;0,-o_IncomeStmt!AM21*0.5,0)</f>
        <v/>
      </c>
      <c r="AN12" s="47">
        <f>IF(o_IncomeStmt!AN21&lt;&gt;0,-o_IncomeStmt!AN21*0.5,0)</f>
        <v/>
      </c>
      <c r="AO12" s="47">
        <f>IF(o_IncomeStmt!AO21&lt;&gt;0,-o_IncomeStmt!AO21*0.5,0)</f>
        <v/>
      </c>
      <c r="AP12" s="47">
        <f>IF(o_IncomeStmt!AP21&lt;&gt;0,-o_IncomeStmt!AP21*0.5,0)</f>
        <v/>
      </c>
      <c r="AQ12" s="47">
        <f>IF(o_IncomeStmt!AQ21&lt;&gt;0,-o_IncomeStmt!AQ21*0.5,0)</f>
        <v/>
      </c>
      <c r="AR12" s="47">
        <f>IF(o_IncomeStmt!AR21&lt;&gt;0,-o_IncomeStmt!AR21*0.5,0)</f>
        <v/>
      </c>
      <c r="AS12" s="47">
        <f>IF(o_IncomeStmt!AS21&lt;&gt;0,-o_IncomeStmt!AS21*0.5,0)</f>
        <v/>
      </c>
      <c r="AT12" s="47">
        <f>IF(o_IncomeStmt!AT21&lt;&gt;0,-o_IncomeStmt!AT21*0.5,0)</f>
        <v/>
      </c>
      <c r="AU12" s="47">
        <f>IF(o_IncomeStmt!AU21&lt;&gt;0,-o_IncomeStmt!AU21*0.5,0)</f>
        <v/>
      </c>
      <c r="AV12" s="47">
        <f>IF(o_IncomeStmt!AV21&lt;&gt;0,-o_IncomeStmt!AV21*0.5,0)</f>
        <v/>
      </c>
      <c r="AW12" s="47">
        <f>IF(o_IncomeStmt!AW21&lt;&gt;0,-o_IncomeStmt!AW21*0.5,0)</f>
        <v/>
      </c>
      <c r="AX12" s="47">
        <f>IF(o_IncomeStmt!AX21&lt;&gt;0,-o_IncomeStmt!AX21*0.5,0)</f>
        <v/>
      </c>
      <c r="AY12" s="47">
        <f>IF(o_IncomeStmt!AY21&lt;&gt;0,-o_IncomeStmt!AY21*0.5,0)</f>
        <v/>
      </c>
      <c r="AZ12" s="47">
        <f>IF(o_IncomeStmt!AZ21&lt;&gt;0,-o_IncomeStmt!AZ21*0.5,0)</f>
        <v/>
      </c>
      <c r="BA12" s="47">
        <f>IF(o_IncomeStmt!BA21&lt;&gt;0,-o_IncomeStmt!BA21*0.5,0)</f>
        <v/>
      </c>
      <c r="BB12" s="47">
        <f>IF(o_IncomeStmt!BB21&lt;&gt;0,-o_IncomeStmt!BB21*0.5,0)</f>
        <v/>
      </c>
      <c r="BC12" s="47">
        <f>IF(o_IncomeStmt!BC21&lt;&gt;0,-o_IncomeStmt!BC21*0.5,0)</f>
        <v/>
      </c>
      <c r="BD12" s="47">
        <f>IF(o_IncomeStmt!BD21&lt;&gt;0,-o_IncomeStmt!BD21*0.5,0)</f>
        <v/>
      </c>
      <c r="BE12" s="47">
        <f>IF(o_IncomeStmt!BE21&lt;&gt;0,-o_IncomeStmt!BE21*0.5,0)</f>
        <v/>
      </c>
      <c r="BF12" s="47">
        <f>IF(o_IncomeStmt!BF21&lt;&gt;0,-o_IncomeStmt!BF21*0.5,0)</f>
        <v/>
      </c>
      <c r="BG12" s="47">
        <f>IF(o_IncomeStmt!BG21&lt;&gt;0,-o_IncomeStmt!BG21*0.5,0)</f>
        <v/>
      </c>
      <c r="BH12" s="47">
        <f>IF(o_IncomeStmt!BH21&lt;&gt;0,-o_IncomeStmt!BH21*0.5,0)</f>
        <v/>
      </c>
      <c r="BI12" s="47">
        <f>IF(o_IncomeStmt!BI21&lt;&gt;0,-o_IncomeStmt!BI21*0.5,0)</f>
        <v/>
      </c>
      <c r="BJ12" s="47">
        <f>IF(o_IncomeStmt!BJ21&lt;&gt;0,-o_IncomeStmt!BJ21*0.5,0)</f>
        <v/>
      </c>
      <c r="BK12" s="47">
        <f>IF(o_IncomeStmt!BK21&lt;&gt;0,-o_IncomeStmt!BK21*0.5,0)</f>
        <v/>
      </c>
      <c r="BL12" s="47">
        <f>IF(o_IncomeStmt!BL21&lt;&gt;0,-o_IncomeStmt!BL21*0.5,0)</f>
        <v/>
      </c>
      <c r="BM12" s="47">
        <f>IF(o_IncomeStmt!BM21&lt;&gt;0,-o_IncomeStmt!BM21*0.5,0)</f>
        <v/>
      </c>
      <c r="BN12" s="47">
        <f>IF(o_IncomeStmt!BN21&lt;&gt;0,-o_IncomeStmt!BN21*0.5,0)</f>
        <v/>
      </c>
      <c r="BO12" s="47">
        <f>IF(o_IncomeStmt!BO21&lt;&gt;0,-o_IncomeStmt!BO21*0.5,0)</f>
        <v/>
      </c>
      <c r="BP12" s="47">
        <f>IF(o_IncomeStmt!BP21&lt;&gt;0,-o_IncomeStmt!BP21*0.5,0)</f>
        <v/>
      </c>
      <c r="BQ12" s="47">
        <f>IF(o_IncomeStmt!BQ21&lt;&gt;0,-o_IncomeStmt!BQ21*0.5,0)</f>
        <v/>
      </c>
      <c r="BR12" s="47">
        <f>IF(o_IncomeStmt!BR21&lt;&gt;0,-o_IncomeStmt!BR21*0.5,0)</f>
        <v/>
      </c>
      <c r="BS12" s="47">
        <f>IF(o_IncomeStmt!BS21&lt;&gt;0,-o_IncomeStmt!BS21*0.5,0)</f>
        <v/>
      </c>
      <c r="BT12" s="47">
        <f>IF(o_IncomeStmt!BT21&lt;&gt;0,-o_IncomeStmt!BT21*0.5,0)</f>
        <v/>
      </c>
      <c r="BU12" s="47">
        <f>IF(o_IncomeStmt!BU21&lt;&gt;0,-o_IncomeStmt!BU21*0.5,0)</f>
        <v/>
      </c>
      <c r="BV12" s="47">
        <f>IF(o_IncomeStmt!BV21&lt;&gt;0,-o_IncomeStmt!BV21*0.5,0)</f>
        <v/>
      </c>
      <c r="BW12" s="47">
        <f>IF(o_IncomeStmt!BW21&lt;&gt;0,-o_IncomeStmt!BW21*0.5,0)</f>
        <v/>
      </c>
      <c r="BX12" s="47">
        <f>IF(o_IncomeStmt!BX21&lt;&gt;0,-o_IncomeStmt!BX21*0.5,0)</f>
        <v/>
      </c>
      <c r="BY12" s="47">
        <f>IF(o_IncomeStmt!BY21&lt;&gt;0,-o_IncomeStmt!BY21*0.5,0)</f>
        <v/>
      </c>
      <c r="BZ12" s="47">
        <f>IF(o_IncomeStmt!BZ21&lt;&gt;0,-o_IncomeStmt!BZ21*0.5,0)</f>
        <v/>
      </c>
      <c r="CA12" s="47">
        <f>IF(o_IncomeStmt!CA21&lt;&gt;0,-o_IncomeStmt!CA21*0.5,0)</f>
        <v/>
      </c>
      <c r="CB12" s="47">
        <f>IF(o_IncomeStmt!CB21&lt;&gt;0,-o_IncomeStmt!CB21*0.5,0)</f>
        <v/>
      </c>
      <c r="CC12" s="47">
        <f>IF(o_IncomeStmt!CC21&lt;&gt;0,-o_IncomeStmt!CC21*0.5,0)</f>
        <v/>
      </c>
      <c r="CD12" s="47">
        <f>IF(o_IncomeStmt!CD21&lt;&gt;0,-o_IncomeStmt!CD21*0.5,0)</f>
        <v/>
      </c>
      <c r="CE12" s="47">
        <f>IF(o_IncomeStmt!CE21&lt;&gt;0,-o_IncomeStmt!CE21*0.5,0)</f>
        <v/>
      </c>
      <c r="CF12" s="47">
        <f>IF(o_IncomeStmt!CF21&lt;&gt;0,-o_IncomeStmt!CF21*0.5,0)</f>
        <v/>
      </c>
      <c r="CG12" s="47">
        <f>IF(o_IncomeStmt!CG21&lt;&gt;0,-o_IncomeStmt!CG21*0.5,0)</f>
        <v/>
      </c>
      <c r="CH12" s="47">
        <f>IF(o_IncomeStmt!CH21&lt;&gt;0,-o_IncomeStmt!CH21*0.5,0)</f>
        <v/>
      </c>
      <c r="CI12" s="47">
        <f>IF(o_IncomeStmt!CI21&lt;&gt;0,-o_IncomeStmt!CI21*0.5,0)</f>
        <v/>
      </c>
      <c r="CJ12" s="47">
        <f>IF(o_IncomeStmt!CJ21&lt;&gt;0,-o_IncomeStmt!CJ21*0.5,0)</f>
        <v/>
      </c>
      <c r="CK12" s="47">
        <f>IF(o_IncomeStmt!CK21&lt;&gt;0,-o_IncomeStmt!CK21*0.5,0)</f>
        <v/>
      </c>
      <c r="CL12" s="47">
        <f>IF(o_IncomeStmt!CL21&lt;&gt;0,-o_IncomeStmt!CL21*0.5,0)</f>
        <v/>
      </c>
      <c r="CM12" s="47">
        <f>IF(o_IncomeStmt!CM21&lt;&gt;0,-o_IncomeStmt!CM21*0.5,0)</f>
        <v/>
      </c>
      <c r="CN12" s="47">
        <f>IF(o_IncomeStmt!CN21&lt;&gt;0,-o_IncomeStmt!CN21*0.5,0)</f>
        <v/>
      </c>
      <c r="CO12" s="47">
        <f>IF(o_IncomeStmt!CO21&lt;&gt;0,-o_IncomeStmt!CO21*0.5,0)</f>
        <v/>
      </c>
      <c r="CP12" s="47">
        <f>IF(o_IncomeStmt!CP21&lt;&gt;0,-o_IncomeStmt!CP21*0.5,0)</f>
        <v/>
      </c>
      <c r="CQ12" s="47">
        <f>IF(o_IncomeStmt!CQ21&lt;&gt;0,-o_IncomeStmt!CQ21*0.5,0)</f>
        <v/>
      </c>
      <c r="CR12" s="47">
        <f>IF(o_IncomeStmt!CR21&lt;&gt;0,-o_IncomeStmt!CR21*0.5,0)</f>
        <v/>
      </c>
      <c r="CS12" s="47">
        <f>IF(o_IncomeStmt!CS21&lt;&gt;0,-o_IncomeStmt!CS21*0.5,0)</f>
        <v/>
      </c>
      <c r="CT12" s="47">
        <f>IF(o_IncomeStmt!CT21&lt;&gt;0,-o_IncomeStmt!CT21*0.5,0)</f>
        <v/>
      </c>
      <c r="CU12" s="47">
        <f>IF(o_IncomeStmt!CU21&lt;&gt;0,-o_IncomeStmt!CU21*0.5,0)</f>
        <v/>
      </c>
      <c r="CV12" s="47">
        <f>IF(o_IncomeStmt!CV21&lt;&gt;0,-o_IncomeStmt!CV21*0.5,0)</f>
        <v/>
      </c>
      <c r="CW12" s="47">
        <f>IF(o_IncomeStmt!CW21&lt;&gt;0,-o_IncomeStmt!CW21*0.5,0)</f>
        <v/>
      </c>
      <c r="CX12" s="47">
        <f>IF(o_IncomeStmt!CX21&lt;&gt;0,-o_IncomeStmt!CX21*0.5,0)</f>
        <v/>
      </c>
      <c r="CY12" s="47">
        <f>IF(o_IncomeStmt!CY21&lt;&gt;0,-o_IncomeStmt!CY21*0.5,0)</f>
        <v/>
      </c>
      <c r="CZ12" s="47">
        <f>IF(o_IncomeStmt!CZ21&lt;&gt;0,-o_IncomeStmt!CZ21*0.5,0)</f>
        <v/>
      </c>
      <c r="DA12" s="47">
        <f>IF(o_IncomeStmt!DA21&lt;&gt;0,-o_IncomeStmt!DA21*0.5,0)</f>
        <v/>
      </c>
      <c r="DB12" s="47">
        <f>IF(o_IncomeStmt!DB21&lt;&gt;0,-o_IncomeStmt!DB21*0.5,0)</f>
        <v/>
      </c>
      <c r="DC12" s="47">
        <f>IF(o_IncomeStmt!DC21&lt;&gt;0,-o_IncomeStmt!DC21*0.5,0)</f>
        <v/>
      </c>
      <c r="DD12" s="47">
        <f>IF(o_IncomeStmt!DD21&lt;&gt;0,-o_IncomeStmt!DD21*0.5,0)</f>
        <v/>
      </c>
      <c r="DE12" s="47">
        <f>IF(o_IncomeStmt!DE21&lt;&gt;0,-o_IncomeStmt!DE21*0.5,0)</f>
        <v/>
      </c>
      <c r="DF12" s="47">
        <f>IF(o_IncomeStmt!DF21&lt;&gt;0,-o_IncomeStmt!DF21*0.5,0)</f>
        <v/>
      </c>
      <c r="DG12" s="47">
        <f>IF(o_IncomeStmt!DG21&lt;&gt;0,-o_IncomeStmt!DG21*0.5,0)</f>
        <v/>
      </c>
      <c r="DH12" s="47">
        <f>IF(o_IncomeStmt!DH21&lt;&gt;0,-o_IncomeStmt!DH21*0.5,0)</f>
        <v/>
      </c>
      <c r="DI12" s="47">
        <f>IF(o_IncomeStmt!DI21&lt;&gt;0,-o_IncomeStmt!DI21*0.5,0)</f>
        <v/>
      </c>
      <c r="DJ12" s="47">
        <f>IF(o_IncomeStmt!DJ21&lt;&gt;0,-o_IncomeStmt!DJ21*0.5,0)</f>
        <v/>
      </c>
      <c r="DK12" s="47">
        <f>IF(o_IncomeStmt!DK21&lt;&gt;0,-o_IncomeStmt!DK21*0.5,0)</f>
        <v/>
      </c>
      <c r="DL12" s="47">
        <f>IF(o_IncomeStmt!DL21&lt;&gt;0,-o_IncomeStmt!DL21*0.5,0)</f>
        <v/>
      </c>
      <c r="DM12" s="47">
        <f>IF(o_IncomeStmt!DM21&lt;&gt;0,-o_IncomeStmt!DM21*0.5,0)</f>
        <v/>
      </c>
      <c r="DN12" s="47">
        <f>IF(o_IncomeStmt!DN21&lt;&gt;0,-o_IncomeStmt!DN21*0.5,0)</f>
        <v/>
      </c>
      <c r="DO12" s="47">
        <f>IF(o_IncomeStmt!DO21&lt;&gt;0,-o_IncomeStmt!DO21*0.5,0)</f>
        <v/>
      </c>
      <c r="DP12" s="47">
        <f>IF(o_IncomeStmt!DP21&lt;&gt;0,-o_IncomeStmt!DP21*0.5,0)</f>
        <v/>
      </c>
      <c r="DQ12" s="47">
        <f>IF(o_IncomeStmt!DQ21&lt;&gt;0,-o_IncomeStmt!DQ21*0.5,0)</f>
        <v/>
      </c>
      <c r="DR12" s="47">
        <f>IF(o_IncomeStmt!DR21&lt;&gt;0,-o_IncomeStmt!DR21*0.5,0)</f>
        <v/>
      </c>
      <c r="DS12" s="47">
        <f>IF(o_IncomeStmt!DS21&lt;&gt;0,-o_IncomeStmt!DS21*0.5,0)</f>
        <v/>
      </c>
      <c r="DT12" s="47">
        <f>IF(o_IncomeStmt!DT21&lt;&gt;0,-o_IncomeStmt!DT21*0.5,0)</f>
        <v/>
      </c>
      <c r="DU12" s="47">
        <f>IF(o_IncomeStmt!DU21&lt;&gt;0,-o_IncomeStmt!DU21*0.5,0)</f>
        <v/>
      </c>
      <c r="DV12" s="47">
        <f>IF(o_IncomeStmt!DV21&lt;&gt;0,-o_IncomeStmt!DV21*0.5,0)</f>
        <v/>
      </c>
      <c r="DW12" s="47">
        <f>IF(o_IncomeStmt!DW21&lt;&gt;0,-o_IncomeStmt!DW21*0.5,0)</f>
        <v/>
      </c>
      <c r="DX12" s="47">
        <f>IF(o_IncomeStmt!DX21&lt;&gt;0,-o_IncomeStmt!DX21*0.5,0)</f>
        <v/>
      </c>
      <c r="DY12" s="47">
        <f>IF(o_IncomeStmt!DY21&lt;&gt;0,-o_IncomeStmt!DY21*0.5,0)</f>
        <v/>
      </c>
      <c r="DZ12" s="47">
        <f>IF(o_IncomeStmt!DZ21&lt;&gt;0,-o_IncomeStmt!DZ21*0.5,0)</f>
        <v/>
      </c>
      <c r="EA12" s="47">
        <f>IF(o_IncomeStmt!EA21&lt;&gt;0,-o_IncomeStmt!EA21*0.5,0)</f>
        <v/>
      </c>
      <c r="EB12" s="47">
        <f>IF(o_IncomeStmt!EB21&lt;&gt;0,-o_IncomeStmt!EB21*0.5,0)</f>
        <v/>
      </c>
      <c r="EC12" s="47">
        <f>IF(o_IncomeStmt!EC21&lt;&gt;0,-o_IncomeStmt!EC21*0.5,0)</f>
        <v/>
      </c>
      <c r="ED12" s="47">
        <f>IF(o_IncomeStmt!ED21&lt;&gt;0,-o_IncomeStmt!ED21*0.5,0)</f>
        <v/>
      </c>
      <c r="EE12" s="47">
        <f>IF(o_IncomeStmt!EE21&lt;&gt;0,-o_IncomeStmt!EE21*0.5,0)</f>
        <v/>
      </c>
      <c r="EF12" s="47">
        <f>IF(o_IncomeStmt!EF21&lt;&gt;0,-o_IncomeStmt!EF21*0.5,0)</f>
        <v/>
      </c>
      <c r="EG12" s="47">
        <f>IF(o_IncomeStmt!EG21&lt;&gt;0,-o_IncomeStmt!EG21*0.5,0)</f>
        <v/>
      </c>
      <c r="EH12" s="47">
        <f>IF(o_IncomeStmt!EH21&lt;&gt;0,-o_IncomeStmt!EH21*0.5,0)</f>
        <v/>
      </c>
      <c r="EI12" s="47">
        <f>IF(o_IncomeStmt!EI21&lt;&gt;0,-o_IncomeStmt!EI21*0.5,0)</f>
        <v/>
      </c>
      <c r="EJ12" s="47">
        <f>IF(o_IncomeStmt!EJ21&lt;&gt;0,-o_IncomeStmt!EJ21*0.5,0)</f>
        <v/>
      </c>
      <c r="EK12" s="47">
        <f>IF(o_IncomeStmt!EK21&lt;&gt;0,-o_IncomeStmt!EK21*0.5,0)</f>
        <v/>
      </c>
      <c r="EL12" s="47">
        <f>IF(o_IncomeStmt!EL21&lt;&gt;0,-o_IncomeStmt!EL21*0.5,0)</f>
        <v/>
      </c>
      <c r="EM12" s="47">
        <f>IF(o_IncomeStmt!EM21&lt;&gt;0,-o_IncomeStmt!EM21*0.5,0)</f>
        <v/>
      </c>
      <c r="EN12" s="47">
        <f>IF(o_IncomeStmt!EN21&lt;&gt;0,-o_IncomeStmt!EN21*0.5,0)</f>
        <v/>
      </c>
      <c r="EO12" s="47">
        <f>IF(o_IncomeStmt!EO21&lt;&gt;0,-o_IncomeStmt!EO21*0.5,0)</f>
        <v/>
      </c>
      <c r="EP12" s="47">
        <f>IF(o_IncomeStmt!EP21&lt;&gt;0,-o_IncomeStmt!EP21*0.5,0)</f>
        <v/>
      </c>
      <c r="EQ12" s="47">
        <f>IF(o_IncomeStmt!EQ21&lt;&gt;0,-o_IncomeStmt!EQ21*0.5,0)</f>
        <v/>
      </c>
      <c r="ER12" s="47">
        <f>IF(o_IncomeStmt!ER21&lt;&gt;0,-o_IncomeStmt!ER21*0.5,0)</f>
        <v/>
      </c>
      <c r="ES12" s="47">
        <f>IF(o_IncomeStmt!ES21&lt;&gt;0,-o_IncomeStmt!ES21*0.5,0)</f>
        <v/>
      </c>
      <c r="ET12" s="47">
        <f>IF(o_IncomeStmt!ET21&lt;&gt;0,-o_IncomeStmt!ET21*0.5,0)</f>
        <v/>
      </c>
      <c r="EU12" s="47">
        <f>IF(o_IncomeStmt!EU21&lt;&gt;0,-o_IncomeStmt!EU21*0.5,0)</f>
        <v/>
      </c>
      <c r="EV12" s="47">
        <f>IF(o_IncomeStmt!EV21&lt;&gt;0,-o_IncomeStmt!EV21*0.5,0)</f>
        <v/>
      </c>
      <c r="EW12" s="47">
        <f>IF(o_IncomeStmt!EW21&lt;&gt;0,-o_IncomeStmt!EW21*0.5,0)</f>
        <v/>
      </c>
      <c r="EX12" s="47">
        <f>IF(o_IncomeStmt!EX21&lt;&gt;0,-o_IncomeStmt!EX21*0.5,0)</f>
        <v/>
      </c>
      <c r="EY12" s="47">
        <f>IF(o_IncomeStmt!EY21&lt;&gt;0,-o_IncomeStmt!EY21*0.5,0)</f>
        <v/>
      </c>
      <c r="EZ12" s="47">
        <f>IF(o_IncomeStmt!EZ21&lt;&gt;0,-o_IncomeStmt!EZ21*0.5,0)</f>
        <v/>
      </c>
      <c r="FA12" s="47">
        <f>IF(o_IncomeStmt!FA21&lt;&gt;0,-o_IncomeStmt!FA21*0.5,0)</f>
        <v/>
      </c>
      <c r="FB12" s="47">
        <f>IF(o_IncomeStmt!FB21&lt;&gt;0,-o_IncomeStmt!FB21*0.5,0)</f>
        <v/>
      </c>
      <c r="FC12" s="47">
        <f>IF(o_IncomeStmt!FC21&lt;&gt;0,-o_IncomeStmt!FC21*0.5,0)</f>
        <v/>
      </c>
      <c r="FD12" s="47">
        <f>IF(o_IncomeStmt!FD21&lt;&gt;0,-o_IncomeStmt!FD21*0.5,0)</f>
        <v/>
      </c>
      <c r="FE12" s="47">
        <f>IF(o_IncomeStmt!FE21&lt;&gt;0,-o_IncomeStmt!FE21*0.5,0)</f>
        <v/>
      </c>
      <c r="FF12" s="47">
        <f>IF(o_IncomeStmt!FF21&lt;&gt;0,-o_IncomeStmt!FF21*0.5,0)</f>
        <v/>
      </c>
      <c r="FG12" s="47">
        <f>IF(o_IncomeStmt!FG21&lt;&gt;0,-o_IncomeStmt!FG21*0.5,0)</f>
        <v/>
      </c>
      <c r="FH12" s="47">
        <f>IF(o_IncomeStmt!FH21&lt;&gt;0,-o_IncomeStmt!FH21*0.5,0)</f>
        <v/>
      </c>
      <c r="FI12" s="47">
        <f>IF(o_IncomeStmt!FI21&lt;&gt;0,-o_IncomeStmt!FI21*0.5,0)</f>
        <v/>
      </c>
      <c r="FJ12" s="47">
        <f>IF(o_IncomeStmt!FJ21&lt;&gt;0,-o_IncomeStmt!FJ21*0.5,0)</f>
        <v/>
      </c>
      <c r="FK12" s="47">
        <f>IF(o_IncomeStmt!FK21&lt;&gt;0,-o_IncomeStmt!FK21*0.5,0)</f>
        <v/>
      </c>
      <c r="FL12" s="47">
        <f>IF(o_IncomeStmt!FL21&lt;&gt;0,-o_IncomeStmt!FL21*0.5,0)</f>
        <v/>
      </c>
      <c r="FM12" s="47">
        <f>IF(o_IncomeStmt!FM21&lt;&gt;0,-o_IncomeStmt!FM21*0.5,0)</f>
        <v/>
      </c>
      <c r="FN12" s="47">
        <f>IF(o_IncomeStmt!FN21&lt;&gt;0,-o_IncomeStmt!FN21*0.5,0)</f>
        <v/>
      </c>
      <c r="FO12" s="47">
        <f>IF(o_IncomeStmt!FO21&lt;&gt;0,-o_IncomeStmt!FO21*0.5,0)</f>
        <v/>
      </c>
      <c r="FP12" s="47">
        <f>IF(o_IncomeStmt!FP21&lt;&gt;0,-o_IncomeStmt!FP21*0.5,0)</f>
        <v/>
      </c>
      <c r="FQ12" s="47">
        <f>IF(o_IncomeStmt!FQ21&lt;&gt;0,-o_IncomeStmt!FQ21*0.5,0)</f>
        <v/>
      </c>
      <c r="FR12" s="47">
        <f>IF(o_IncomeStmt!FR21&lt;&gt;0,-o_IncomeStmt!FR21*0.5,0)</f>
        <v/>
      </c>
      <c r="FS12" s="47">
        <f>IF(o_IncomeStmt!FS21&lt;&gt;0,-o_IncomeStmt!FS21*0.5,0)</f>
        <v/>
      </c>
      <c r="FT12" s="47">
        <f>IF(o_IncomeStmt!FT21&lt;&gt;0,-o_IncomeStmt!FT21*0.5,0)</f>
        <v/>
      </c>
      <c r="FU12" s="47">
        <f>IF(o_IncomeStmt!FU21&lt;&gt;0,-o_IncomeStmt!FU21*0.5,0)</f>
        <v/>
      </c>
      <c r="FV12" s="47">
        <f>IF(o_IncomeStmt!FV21&lt;&gt;0,-o_IncomeStmt!FV21*0.5,0)</f>
        <v/>
      </c>
      <c r="FW12" s="47">
        <f>IF(o_IncomeStmt!FW21&lt;&gt;0,-o_IncomeStmt!FW21*0.5,0)</f>
        <v/>
      </c>
      <c r="FX12" s="47">
        <f>IF(o_IncomeStmt!FX21&lt;&gt;0,-o_IncomeStmt!FX21*0.5,0)</f>
        <v/>
      </c>
      <c r="FY12" s="47">
        <f>IF(o_IncomeStmt!FY21&lt;&gt;0,-o_IncomeStmt!FY21*0.5,0)</f>
        <v/>
      </c>
      <c r="FZ12" s="47">
        <f>IF(o_IncomeStmt!FZ21&lt;&gt;0,-o_IncomeStmt!FZ21*0.5,0)</f>
        <v/>
      </c>
      <c r="GA12" s="47">
        <f>IF(o_IncomeStmt!GA21&lt;&gt;0,-o_IncomeStmt!GA21*0.5,0)</f>
        <v/>
      </c>
    </row>
    <row r="13">
      <c r="A13" s="24" t="inlineStr">
        <is>
          <t>TOTAL ASSETS</t>
        </is>
      </c>
      <c r="D13" s="49">
        <f>D9+D10+D11+D12</f>
        <v/>
      </c>
      <c r="E13" s="49">
        <f>E9+E10+E11+E12</f>
        <v/>
      </c>
      <c r="F13" s="49">
        <f>F9+F10+F11+F12</f>
        <v/>
      </c>
      <c r="G13" s="49">
        <f>G9+G10+G11+G12</f>
        <v/>
      </c>
      <c r="H13" s="49">
        <f>H9+H10+H11+H12</f>
        <v/>
      </c>
      <c r="I13" s="49">
        <f>I9+I10+I11+I12</f>
        <v/>
      </c>
      <c r="J13" s="49">
        <f>J9+J10+J11+J12</f>
        <v/>
      </c>
      <c r="K13" s="49">
        <f>K9+K10+K11+K12</f>
        <v/>
      </c>
      <c r="L13" s="49">
        <f>L9+L10+L11+L12</f>
        <v/>
      </c>
      <c r="M13" s="49">
        <f>M9+M10+M11+M12</f>
        <v/>
      </c>
      <c r="N13" s="49">
        <f>N9+N10+N11+N12</f>
        <v/>
      </c>
      <c r="O13" s="49">
        <f>O9+O10+O11+O12</f>
        <v/>
      </c>
      <c r="P13" s="49">
        <f>P9+P10+P11+P12</f>
        <v/>
      </c>
      <c r="Q13" s="49">
        <f>Q9+Q10+Q11+Q12</f>
        <v/>
      </c>
      <c r="R13" s="49">
        <f>R9+R10+R11+R12</f>
        <v/>
      </c>
      <c r="S13" s="49">
        <f>S9+S10+S11+S12</f>
        <v/>
      </c>
      <c r="T13" s="49">
        <f>T9+T10+T11+T12</f>
        <v/>
      </c>
      <c r="U13" s="49">
        <f>U9+U10+U11+U12</f>
        <v/>
      </c>
      <c r="V13" s="49">
        <f>V9+V10+V11+V12</f>
        <v/>
      </c>
      <c r="W13" s="49">
        <f>W9+W10+W11+W12</f>
        <v/>
      </c>
      <c r="X13" s="49">
        <f>X9+X10+X11+X12</f>
        <v/>
      </c>
      <c r="Y13" s="49">
        <f>Y9+Y10+Y11+Y12</f>
        <v/>
      </c>
      <c r="Z13" s="49">
        <f>Z9+Z10+Z11+Z12</f>
        <v/>
      </c>
      <c r="AA13" s="49">
        <f>AA9+AA10+AA11+AA12</f>
        <v/>
      </c>
      <c r="AB13" s="49">
        <f>AB9+AB10+AB11+AB12</f>
        <v/>
      </c>
      <c r="AC13" s="49">
        <f>AC9+AC10+AC11+AC12</f>
        <v/>
      </c>
      <c r="AD13" s="49">
        <f>AD9+AD10+AD11+AD12</f>
        <v/>
      </c>
      <c r="AE13" s="49">
        <f>AE9+AE10+AE11+AE12</f>
        <v/>
      </c>
      <c r="AF13" s="49">
        <f>AF9+AF10+AF11+AF12</f>
        <v/>
      </c>
      <c r="AG13" s="49">
        <f>AG9+AG10+AG11+AG12</f>
        <v/>
      </c>
      <c r="AH13" s="49">
        <f>AH9+AH10+AH11+AH12</f>
        <v/>
      </c>
      <c r="AI13" s="49">
        <f>AI9+AI10+AI11+AI12</f>
        <v/>
      </c>
      <c r="AJ13" s="49">
        <f>AJ9+AJ10+AJ11+AJ12</f>
        <v/>
      </c>
      <c r="AK13" s="49">
        <f>AK9+AK10+AK11+AK12</f>
        <v/>
      </c>
      <c r="AL13" s="49">
        <f>AL9+AL10+AL11+AL12</f>
        <v/>
      </c>
      <c r="AM13" s="49">
        <f>AM9+AM10+AM11+AM12</f>
        <v/>
      </c>
      <c r="AN13" s="49">
        <f>AN9+AN10+AN11+AN12</f>
        <v/>
      </c>
      <c r="AO13" s="49">
        <f>AO9+AO10+AO11+AO12</f>
        <v/>
      </c>
      <c r="AP13" s="49">
        <f>AP9+AP10+AP11+AP12</f>
        <v/>
      </c>
      <c r="AQ13" s="49">
        <f>AQ9+AQ10+AQ11+AQ12</f>
        <v/>
      </c>
      <c r="AR13" s="49">
        <f>AR9+AR10+AR11+AR12</f>
        <v/>
      </c>
      <c r="AS13" s="49">
        <f>AS9+AS10+AS11+AS12</f>
        <v/>
      </c>
      <c r="AT13" s="49">
        <f>AT9+AT10+AT11+AT12</f>
        <v/>
      </c>
      <c r="AU13" s="49">
        <f>AU9+AU10+AU11+AU12</f>
        <v/>
      </c>
      <c r="AV13" s="49">
        <f>AV9+AV10+AV11+AV12</f>
        <v/>
      </c>
      <c r="AW13" s="49">
        <f>AW9+AW10+AW11+AW12</f>
        <v/>
      </c>
      <c r="AX13" s="49">
        <f>AX9+AX10+AX11+AX12</f>
        <v/>
      </c>
      <c r="AY13" s="49">
        <f>AY9+AY10+AY11+AY12</f>
        <v/>
      </c>
      <c r="AZ13" s="49">
        <f>AZ9+AZ10+AZ11+AZ12</f>
        <v/>
      </c>
      <c r="BA13" s="49">
        <f>BA9+BA10+BA11+BA12</f>
        <v/>
      </c>
      <c r="BB13" s="49">
        <f>BB9+BB10+BB11+BB12</f>
        <v/>
      </c>
      <c r="BC13" s="49">
        <f>BC9+BC10+BC11+BC12</f>
        <v/>
      </c>
      <c r="BD13" s="49">
        <f>BD9+BD10+BD11+BD12</f>
        <v/>
      </c>
      <c r="BE13" s="49">
        <f>BE9+BE10+BE11+BE12</f>
        <v/>
      </c>
      <c r="BF13" s="49">
        <f>BF9+BF10+BF11+BF12</f>
        <v/>
      </c>
      <c r="BG13" s="49">
        <f>BG9+BG10+BG11+BG12</f>
        <v/>
      </c>
      <c r="BH13" s="49">
        <f>BH9+BH10+BH11+BH12</f>
        <v/>
      </c>
      <c r="BI13" s="49">
        <f>BI9+BI10+BI11+BI12</f>
        <v/>
      </c>
      <c r="BJ13" s="49">
        <f>BJ9+BJ10+BJ11+BJ12</f>
        <v/>
      </c>
      <c r="BK13" s="49">
        <f>BK9+BK10+BK11+BK12</f>
        <v/>
      </c>
      <c r="BL13" s="49">
        <f>BL9+BL10+BL11+BL12</f>
        <v/>
      </c>
      <c r="BM13" s="49">
        <f>BM9+BM10+BM11+BM12</f>
        <v/>
      </c>
      <c r="BN13" s="49">
        <f>BN9+BN10+BN11+BN12</f>
        <v/>
      </c>
      <c r="BO13" s="49">
        <f>BO9+BO10+BO11+BO12</f>
        <v/>
      </c>
      <c r="BP13" s="49">
        <f>BP9+BP10+BP11+BP12</f>
        <v/>
      </c>
      <c r="BQ13" s="49">
        <f>BQ9+BQ10+BQ11+BQ12</f>
        <v/>
      </c>
      <c r="BR13" s="49">
        <f>BR9+BR10+BR11+BR12</f>
        <v/>
      </c>
      <c r="BS13" s="49">
        <f>BS9+BS10+BS11+BS12</f>
        <v/>
      </c>
      <c r="BT13" s="49">
        <f>BT9+BT10+BT11+BT12</f>
        <v/>
      </c>
      <c r="BU13" s="49">
        <f>BU9+BU10+BU11+BU12</f>
        <v/>
      </c>
      <c r="BV13" s="49">
        <f>BV9+BV10+BV11+BV12</f>
        <v/>
      </c>
      <c r="BW13" s="49">
        <f>BW9+BW10+BW11+BW12</f>
        <v/>
      </c>
      <c r="BX13" s="49">
        <f>BX9+BX10+BX11+BX12</f>
        <v/>
      </c>
      <c r="BY13" s="49">
        <f>BY9+BY10+BY11+BY12</f>
        <v/>
      </c>
      <c r="BZ13" s="49">
        <f>BZ9+BZ10+BZ11+BZ12</f>
        <v/>
      </c>
      <c r="CA13" s="49">
        <f>CA9+CA10+CA11+CA12</f>
        <v/>
      </c>
      <c r="CB13" s="49">
        <f>CB9+CB10+CB11+CB12</f>
        <v/>
      </c>
      <c r="CC13" s="49">
        <f>CC9+CC10+CC11+CC12</f>
        <v/>
      </c>
      <c r="CD13" s="49">
        <f>CD9+CD10+CD11+CD12</f>
        <v/>
      </c>
      <c r="CE13" s="49">
        <f>CE9+CE10+CE11+CE12</f>
        <v/>
      </c>
      <c r="CF13" s="49">
        <f>CF9+CF10+CF11+CF12</f>
        <v/>
      </c>
      <c r="CG13" s="49">
        <f>CG9+CG10+CG11+CG12</f>
        <v/>
      </c>
      <c r="CH13" s="49">
        <f>CH9+CH10+CH11+CH12</f>
        <v/>
      </c>
      <c r="CI13" s="49">
        <f>CI9+CI10+CI11+CI12</f>
        <v/>
      </c>
      <c r="CJ13" s="49">
        <f>CJ9+CJ10+CJ11+CJ12</f>
        <v/>
      </c>
      <c r="CK13" s="49">
        <f>CK9+CK10+CK11+CK12</f>
        <v/>
      </c>
      <c r="CL13" s="49">
        <f>CL9+CL10+CL11+CL12</f>
        <v/>
      </c>
      <c r="CM13" s="49">
        <f>CM9+CM10+CM11+CM12</f>
        <v/>
      </c>
      <c r="CN13" s="49">
        <f>CN9+CN10+CN11+CN12</f>
        <v/>
      </c>
      <c r="CO13" s="49">
        <f>CO9+CO10+CO11+CO12</f>
        <v/>
      </c>
      <c r="CP13" s="49">
        <f>CP9+CP10+CP11+CP12</f>
        <v/>
      </c>
      <c r="CQ13" s="49">
        <f>CQ9+CQ10+CQ11+CQ12</f>
        <v/>
      </c>
      <c r="CR13" s="49">
        <f>CR9+CR10+CR11+CR12</f>
        <v/>
      </c>
      <c r="CS13" s="49">
        <f>CS9+CS10+CS11+CS12</f>
        <v/>
      </c>
      <c r="CT13" s="49">
        <f>CT9+CT10+CT11+CT12</f>
        <v/>
      </c>
      <c r="CU13" s="49">
        <f>CU9+CU10+CU11+CU12</f>
        <v/>
      </c>
      <c r="CV13" s="49">
        <f>CV9+CV10+CV11+CV12</f>
        <v/>
      </c>
      <c r="CW13" s="49">
        <f>CW9+CW10+CW11+CW12</f>
        <v/>
      </c>
      <c r="CX13" s="49">
        <f>CX9+CX10+CX11+CX12</f>
        <v/>
      </c>
      <c r="CY13" s="49">
        <f>CY9+CY10+CY11+CY12</f>
        <v/>
      </c>
      <c r="CZ13" s="49">
        <f>CZ9+CZ10+CZ11+CZ12</f>
        <v/>
      </c>
      <c r="DA13" s="49">
        <f>DA9+DA10+DA11+DA12</f>
        <v/>
      </c>
      <c r="DB13" s="49">
        <f>DB9+DB10+DB11+DB12</f>
        <v/>
      </c>
      <c r="DC13" s="49">
        <f>DC9+DC10+DC11+DC12</f>
        <v/>
      </c>
      <c r="DD13" s="49">
        <f>DD9+DD10+DD11+DD12</f>
        <v/>
      </c>
      <c r="DE13" s="49">
        <f>DE9+DE10+DE11+DE12</f>
        <v/>
      </c>
      <c r="DF13" s="49">
        <f>DF9+DF10+DF11+DF12</f>
        <v/>
      </c>
      <c r="DG13" s="49">
        <f>DG9+DG10+DG11+DG12</f>
        <v/>
      </c>
      <c r="DH13" s="49">
        <f>DH9+DH10+DH11+DH12</f>
        <v/>
      </c>
      <c r="DI13" s="49">
        <f>DI9+DI10+DI11+DI12</f>
        <v/>
      </c>
      <c r="DJ13" s="49">
        <f>DJ9+DJ10+DJ11+DJ12</f>
        <v/>
      </c>
      <c r="DK13" s="49">
        <f>DK9+DK10+DK11+DK12</f>
        <v/>
      </c>
      <c r="DL13" s="49">
        <f>DL9+DL10+DL11+DL12</f>
        <v/>
      </c>
      <c r="DM13" s="49">
        <f>DM9+DM10+DM11+DM12</f>
        <v/>
      </c>
      <c r="DN13" s="49">
        <f>DN9+DN10+DN11+DN12</f>
        <v/>
      </c>
      <c r="DO13" s="49">
        <f>DO9+DO10+DO11+DO12</f>
        <v/>
      </c>
      <c r="DP13" s="49">
        <f>DP9+DP10+DP11+DP12</f>
        <v/>
      </c>
      <c r="DQ13" s="49">
        <f>DQ9+DQ10+DQ11+DQ12</f>
        <v/>
      </c>
      <c r="DR13" s="49">
        <f>DR9+DR10+DR11+DR12</f>
        <v/>
      </c>
      <c r="DS13" s="49">
        <f>DS9+DS10+DS11+DS12</f>
        <v/>
      </c>
      <c r="DT13" s="49">
        <f>DT9+DT10+DT11+DT12</f>
        <v/>
      </c>
      <c r="DU13" s="49">
        <f>DU9+DU10+DU11+DU12</f>
        <v/>
      </c>
      <c r="DV13" s="49">
        <f>DV9+DV10+DV11+DV12</f>
        <v/>
      </c>
      <c r="DW13" s="49">
        <f>DW9+DW10+DW11+DW12</f>
        <v/>
      </c>
      <c r="DX13" s="49">
        <f>DX9+DX10+DX11+DX12</f>
        <v/>
      </c>
      <c r="DY13" s="49">
        <f>DY9+DY10+DY11+DY12</f>
        <v/>
      </c>
      <c r="DZ13" s="49">
        <f>DZ9+DZ10+DZ11+DZ12</f>
        <v/>
      </c>
      <c r="EA13" s="49">
        <f>EA9+EA10+EA11+EA12</f>
        <v/>
      </c>
      <c r="EB13" s="49">
        <f>EB9+EB10+EB11+EB12</f>
        <v/>
      </c>
      <c r="EC13" s="49">
        <f>EC9+EC10+EC11+EC12</f>
        <v/>
      </c>
      <c r="ED13" s="49">
        <f>ED9+ED10+ED11+ED12</f>
        <v/>
      </c>
      <c r="EE13" s="49">
        <f>EE9+EE10+EE11+EE12</f>
        <v/>
      </c>
      <c r="EF13" s="49">
        <f>EF9+EF10+EF11+EF12</f>
        <v/>
      </c>
      <c r="EG13" s="49">
        <f>EG9+EG10+EG11+EG12</f>
        <v/>
      </c>
      <c r="EH13" s="49">
        <f>EH9+EH10+EH11+EH12</f>
        <v/>
      </c>
      <c r="EI13" s="49">
        <f>EI9+EI10+EI11+EI12</f>
        <v/>
      </c>
      <c r="EJ13" s="49">
        <f>EJ9+EJ10+EJ11+EJ12</f>
        <v/>
      </c>
      <c r="EK13" s="49">
        <f>EK9+EK10+EK11+EK12</f>
        <v/>
      </c>
      <c r="EL13" s="49">
        <f>EL9+EL10+EL11+EL12</f>
        <v/>
      </c>
      <c r="EM13" s="49">
        <f>EM9+EM10+EM11+EM12</f>
        <v/>
      </c>
      <c r="EN13" s="49">
        <f>EN9+EN10+EN11+EN12</f>
        <v/>
      </c>
      <c r="EO13" s="49">
        <f>EO9+EO10+EO11+EO12</f>
        <v/>
      </c>
      <c r="EP13" s="49">
        <f>EP9+EP10+EP11+EP12</f>
        <v/>
      </c>
      <c r="EQ13" s="49">
        <f>EQ9+EQ10+EQ11+EQ12</f>
        <v/>
      </c>
      <c r="ER13" s="49">
        <f>ER9+ER10+ER11+ER12</f>
        <v/>
      </c>
      <c r="ES13" s="49">
        <f>ES9+ES10+ES11+ES12</f>
        <v/>
      </c>
      <c r="ET13" s="49">
        <f>ET9+ET10+ET11+ET12</f>
        <v/>
      </c>
      <c r="EU13" s="49">
        <f>EU9+EU10+EU11+EU12</f>
        <v/>
      </c>
      <c r="EV13" s="49">
        <f>EV9+EV10+EV11+EV12</f>
        <v/>
      </c>
      <c r="EW13" s="49">
        <f>EW9+EW10+EW11+EW12</f>
        <v/>
      </c>
      <c r="EX13" s="49">
        <f>EX9+EX10+EX11+EX12</f>
        <v/>
      </c>
      <c r="EY13" s="49">
        <f>EY9+EY10+EY11+EY12</f>
        <v/>
      </c>
      <c r="EZ13" s="49">
        <f>EZ9+EZ10+EZ11+EZ12</f>
        <v/>
      </c>
      <c r="FA13" s="49">
        <f>FA9+FA10+FA11+FA12</f>
        <v/>
      </c>
      <c r="FB13" s="49">
        <f>FB9+FB10+FB11+FB12</f>
        <v/>
      </c>
      <c r="FC13" s="49">
        <f>FC9+FC10+FC11+FC12</f>
        <v/>
      </c>
      <c r="FD13" s="49">
        <f>FD9+FD10+FD11+FD12</f>
        <v/>
      </c>
      <c r="FE13" s="49">
        <f>FE9+FE10+FE11+FE12</f>
        <v/>
      </c>
      <c r="FF13" s="49">
        <f>FF9+FF10+FF11+FF12</f>
        <v/>
      </c>
      <c r="FG13" s="49">
        <f>FG9+FG10+FG11+FG12</f>
        <v/>
      </c>
      <c r="FH13" s="49">
        <f>FH9+FH10+FH11+FH12</f>
        <v/>
      </c>
      <c r="FI13" s="49">
        <f>FI9+FI10+FI11+FI12</f>
        <v/>
      </c>
      <c r="FJ13" s="49">
        <f>FJ9+FJ10+FJ11+FJ12</f>
        <v/>
      </c>
      <c r="FK13" s="49">
        <f>FK9+FK10+FK11+FK12</f>
        <v/>
      </c>
      <c r="FL13" s="49">
        <f>FL9+FL10+FL11+FL12</f>
        <v/>
      </c>
      <c r="FM13" s="49">
        <f>FM9+FM10+FM11+FM12</f>
        <v/>
      </c>
      <c r="FN13" s="49">
        <f>FN9+FN10+FN11+FN12</f>
        <v/>
      </c>
      <c r="FO13" s="49">
        <f>FO9+FO10+FO11+FO12</f>
        <v/>
      </c>
      <c r="FP13" s="49">
        <f>FP9+FP10+FP11+FP12</f>
        <v/>
      </c>
      <c r="FQ13" s="49">
        <f>FQ9+FQ10+FQ11+FQ12</f>
        <v/>
      </c>
      <c r="FR13" s="49">
        <f>FR9+FR10+FR11+FR12</f>
        <v/>
      </c>
      <c r="FS13" s="49">
        <f>FS9+FS10+FS11+FS12</f>
        <v/>
      </c>
      <c r="FT13" s="49">
        <f>FT9+FT10+FT11+FT12</f>
        <v/>
      </c>
      <c r="FU13" s="49">
        <f>FU9+FU10+FU11+FU12</f>
        <v/>
      </c>
      <c r="FV13" s="49">
        <f>FV9+FV10+FV11+FV12</f>
        <v/>
      </c>
      <c r="FW13" s="49">
        <f>FW9+FW10+FW11+FW12</f>
        <v/>
      </c>
      <c r="FX13" s="49">
        <f>FX9+FX10+FX11+FX12</f>
        <v/>
      </c>
      <c r="FY13" s="49">
        <f>FY9+FY10+FY11+FY12</f>
        <v/>
      </c>
      <c r="FZ13" s="49">
        <f>FZ9+FZ10+FZ11+FZ12</f>
        <v/>
      </c>
      <c r="GA13" s="49">
        <f>GA9+GA10+GA11+GA12</f>
        <v/>
      </c>
    </row>
    <row r="15">
      <c r="A15" s="34" t="inlineStr">
        <is>
          <t>LIABILITIES &amp; EQUITY</t>
        </is>
      </c>
      <c r="B15" s="34" t="n"/>
      <c r="C15" s="34" t="n"/>
      <c r="D15" s="34" t="n"/>
      <c r="E15" s="34" t="n"/>
      <c r="F15" s="34" t="n"/>
      <c r="G15" s="34" t="n"/>
      <c r="H15" s="34" t="n"/>
      <c r="I15" s="34" t="n"/>
      <c r="J15" s="34" t="n"/>
      <c r="K15" s="34" t="n"/>
      <c r="L15" s="34" t="n"/>
      <c r="M15" s="34" t="n"/>
      <c r="N15" s="34" t="n"/>
      <c r="O15" s="34" t="n"/>
      <c r="P15" s="34" t="n"/>
      <c r="Q15" s="34" t="n"/>
      <c r="R15" s="34" t="n"/>
      <c r="S15" s="34" t="n"/>
      <c r="T15" s="34" t="n"/>
      <c r="U15" s="34" t="n"/>
      <c r="V15" s="34" t="n"/>
      <c r="W15" s="34" t="n"/>
      <c r="X15" s="34" t="n"/>
      <c r="Y15" s="34" t="n"/>
      <c r="Z15" s="34" t="n"/>
      <c r="AA15" s="34" t="n"/>
      <c r="AB15" s="34" t="n"/>
      <c r="AC15" s="34" t="n"/>
      <c r="AD15" s="34" t="n"/>
      <c r="AE15" s="34" t="n"/>
      <c r="AF15" s="34" t="n"/>
      <c r="AG15" s="34" t="n"/>
      <c r="AH15" s="34" t="n"/>
      <c r="AI15" s="34" t="n"/>
      <c r="AJ15" s="34" t="n"/>
      <c r="AK15" s="34" t="n"/>
      <c r="AL15" s="34" t="n"/>
      <c r="AM15" s="34" t="n"/>
      <c r="AN15" s="34" t="n"/>
      <c r="AO15" s="34" t="n"/>
      <c r="AP15" s="34" t="n"/>
      <c r="AQ15" s="34" t="n"/>
      <c r="AR15" s="34" t="n"/>
      <c r="AS15" s="34" t="n"/>
      <c r="AT15" s="34" t="n"/>
      <c r="AU15" s="34" t="n"/>
      <c r="AV15" s="34" t="n"/>
      <c r="AW15" s="34" t="n"/>
      <c r="AX15" s="34" t="n"/>
      <c r="AY15" s="34" t="n"/>
      <c r="AZ15" s="34" t="n"/>
      <c r="BA15" s="34" t="n"/>
      <c r="BB15" s="34" t="n"/>
      <c r="BC15" s="34" t="n"/>
      <c r="BD15" s="34" t="n"/>
      <c r="BE15" s="34" t="n"/>
      <c r="BF15" s="34" t="n"/>
      <c r="BG15" s="34" t="n"/>
      <c r="BH15" s="34" t="n"/>
      <c r="BI15" s="34" t="n"/>
      <c r="BJ15" s="34" t="n"/>
      <c r="BK15" s="34" t="n"/>
      <c r="BL15" s="34" t="n"/>
      <c r="BM15" s="34" t="n"/>
      <c r="BN15" s="34" t="n"/>
      <c r="BO15" s="34" t="n"/>
      <c r="BP15" s="34" t="n"/>
      <c r="BQ15" s="34" t="n"/>
      <c r="BR15" s="34" t="n"/>
      <c r="BS15" s="34" t="n"/>
      <c r="BT15" s="34" t="n"/>
      <c r="BU15" s="34" t="n"/>
      <c r="BV15" s="34" t="n"/>
      <c r="BW15" s="34" t="n"/>
      <c r="BX15" s="34" t="n"/>
      <c r="BY15" s="34" t="n"/>
      <c r="BZ15" s="34" t="n"/>
      <c r="CA15" s="34" t="n"/>
      <c r="CB15" s="34" t="n"/>
      <c r="CC15" s="34" t="n"/>
      <c r="CD15" s="34" t="n"/>
      <c r="CE15" s="34" t="n"/>
      <c r="CF15" s="34" t="n"/>
      <c r="CG15" s="34" t="n"/>
      <c r="CH15" s="34" t="n"/>
      <c r="CI15" s="34" t="n"/>
      <c r="CJ15" s="34" t="n"/>
      <c r="CK15" s="34" t="n"/>
      <c r="CL15" s="34" t="n"/>
      <c r="CM15" s="34" t="n"/>
      <c r="CN15" s="34" t="n"/>
      <c r="CO15" s="34" t="n"/>
      <c r="CP15" s="34" t="n"/>
      <c r="CQ15" s="34" t="n"/>
      <c r="CR15" s="34" t="n"/>
      <c r="CS15" s="34" t="n"/>
      <c r="CT15" s="34" t="n"/>
      <c r="CU15" s="34" t="n"/>
      <c r="CV15" s="34" t="n"/>
      <c r="CW15" s="34" t="n"/>
      <c r="CX15" s="34" t="n"/>
      <c r="CY15" s="34" t="n"/>
      <c r="CZ15" s="34" t="n"/>
      <c r="DA15" s="34" t="n"/>
      <c r="DB15" s="34" t="n"/>
      <c r="DC15" s="34" t="n"/>
      <c r="DD15" s="34" t="n"/>
      <c r="DE15" s="34" t="n"/>
      <c r="DF15" s="34" t="n"/>
      <c r="DG15" s="34" t="n"/>
      <c r="DH15" s="34" t="n"/>
      <c r="DI15" s="34" t="n"/>
      <c r="DJ15" s="34" t="n"/>
      <c r="DK15" s="34" t="n"/>
      <c r="DL15" s="34" t="n"/>
      <c r="DM15" s="34" t="n"/>
      <c r="DN15" s="34" t="n"/>
      <c r="DO15" s="34" t="n"/>
      <c r="DP15" s="34" t="n"/>
      <c r="DQ15" s="34" t="n"/>
      <c r="DR15" s="34" t="n"/>
      <c r="DS15" s="34" t="n"/>
      <c r="DT15" s="34" t="n"/>
      <c r="DU15" s="34" t="n"/>
      <c r="DV15" s="34" t="n"/>
      <c r="DW15" s="34" t="n"/>
      <c r="DX15" s="34" t="n"/>
      <c r="DY15" s="34" t="n"/>
      <c r="DZ15" s="34" t="n"/>
      <c r="EA15" s="34" t="n"/>
      <c r="EB15" s="34" t="n"/>
      <c r="EC15" s="34" t="n"/>
      <c r="ED15" s="34" t="n"/>
      <c r="EE15" s="34" t="n"/>
      <c r="EF15" s="34" t="n"/>
      <c r="EG15" s="34" t="n"/>
      <c r="EH15" s="34" t="n"/>
      <c r="EI15" s="34" t="n"/>
      <c r="EJ15" s="34" t="n"/>
      <c r="EK15" s="34" t="n"/>
      <c r="EL15" s="34" t="n"/>
      <c r="EM15" s="34" t="n"/>
      <c r="EN15" s="34" t="n"/>
      <c r="EO15" s="34" t="n"/>
      <c r="EP15" s="34" t="n"/>
      <c r="EQ15" s="34" t="n"/>
      <c r="ER15" s="34" t="n"/>
      <c r="ES15" s="34" t="n"/>
      <c r="ET15" s="34" t="n"/>
      <c r="EU15" s="34" t="n"/>
      <c r="EV15" s="34" t="n"/>
      <c r="EW15" s="34" t="n"/>
      <c r="EX15" s="34" t="n"/>
      <c r="EY15" s="34" t="n"/>
      <c r="EZ15" s="34" t="n"/>
      <c r="FA15" s="34" t="n"/>
      <c r="FB15" s="34" t="n"/>
      <c r="FC15" s="34" t="n"/>
      <c r="FD15" s="34" t="n"/>
      <c r="FE15" s="34" t="n"/>
      <c r="FF15" s="34" t="n"/>
      <c r="FG15" s="34" t="n"/>
      <c r="FH15" s="34" t="n"/>
      <c r="FI15" s="34" t="n"/>
      <c r="FJ15" s="34" t="n"/>
      <c r="FK15" s="34" t="n"/>
      <c r="FL15" s="34" t="n"/>
      <c r="FM15" s="34" t="n"/>
      <c r="FN15" s="34" t="n"/>
      <c r="FO15" s="34" t="n"/>
      <c r="FP15" s="34" t="n"/>
      <c r="FQ15" s="34" t="n"/>
      <c r="FR15" s="34" t="n"/>
      <c r="FS15" s="34" t="n"/>
      <c r="FT15" s="34" t="n"/>
      <c r="FU15" s="34" t="n"/>
      <c r="FV15" s="34" t="n"/>
      <c r="FW15" s="34" t="n"/>
      <c r="FX15" s="34" t="n"/>
      <c r="FY15" s="34" t="n"/>
      <c r="FZ15" s="34" t="n"/>
      <c r="GA15" s="34" t="n"/>
    </row>
    <row r="16">
      <c r="A16" s="25" t="inlineStr">
        <is>
          <t>Total Debt Outstanding</t>
        </is>
      </c>
      <c r="D16" s="37">
        <f>i_Financing!D36</f>
        <v/>
      </c>
      <c r="E16" s="37">
        <f>i_Financing!E36</f>
        <v/>
      </c>
      <c r="F16" s="37">
        <f>i_Financing!F36</f>
        <v/>
      </c>
      <c r="G16" s="37">
        <f>i_Financing!G36</f>
        <v/>
      </c>
      <c r="H16" s="37">
        <f>i_Financing!H36</f>
        <v/>
      </c>
      <c r="I16" s="37">
        <f>i_Financing!I36</f>
        <v/>
      </c>
      <c r="J16" s="37">
        <f>i_Financing!J36</f>
        <v/>
      </c>
      <c r="K16" s="37">
        <f>i_Financing!K36</f>
        <v/>
      </c>
      <c r="L16" s="37">
        <f>i_Financing!L36</f>
        <v/>
      </c>
      <c r="M16" s="37">
        <f>i_Financing!M36</f>
        <v/>
      </c>
      <c r="N16" s="37">
        <f>i_Financing!N36</f>
        <v/>
      </c>
      <c r="O16" s="37">
        <f>i_Financing!O36</f>
        <v/>
      </c>
      <c r="P16" s="37">
        <f>i_Financing!P36</f>
        <v/>
      </c>
      <c r="Q16" s="37">
        <f>i_Financing!Q36</f>
        <v/>
      </c>
      <c r="R16" s="37">
        <f>i_Financing!R36</f>
        <v/>
      </c>
      <c r="S16" s="37">
        <f>i_Financing!S36</f>
        <v/>
      </c>
      <c r="T16" s="37">
        <f>i_Financing!T36</f>
        <v/>
      </c>
      <c r="U16" s="37">
        <f>i_Financing!U36</f>
        <v/>
      </c>
      <c r="V16" s="37">
        <f>i_Financing!V36</f>
        <v/>
      </c>
      <c r="W16" s="37">
        <f>i_Financing!W36</f>
        <v/>
      </c>
      <c r="X16" s="37">
        <f>i_Financing!X36</f>
        <v/>
      </c>
      <c r="Y16" s="37">
        <f>i_Financing!Y36</f>
        <v/>
      </c>
      <c r="Z16" s="37">
        <f>i_Financing!Z36</f>
        <v/>
      </c>
      <c r="AA16" s="37">
        <f>i_Financing!AA36</f>
        <v/>
      </c>
      <c r="AB16" s="37">
        <f>i_Financing!AB36</f>
        <v/>
      </c>
      <c r="AC16" s="37">
        <f>i_Financing!AC36</f>
        <v/>
      </c>
      <c r="AD16" s="37">
        <f>i_Financing!AD36</f>
        <v/>
      </c>
      <c r="AE16" s="37">
        <f>i_Financing!AE36</f>
        <v/>
      </c>
      <c r="AF16" s="37">
        <f>i_Financing!AF36</f>
        <v/>
      </c>
      <c r="AG16" s="37">
        <f>i_Financing!AG36</f>
        <v/>
      </c>
      <c r="AH16" s="37">
        <f>i_Financing!AH36</f>
        <v/>
      </c>
      <c r="AI16" s="37">
        <f>i_Financing!AI36</f>
        <v/>
      </c>
      <c r="AJ16" s="37">
        <f>i_Financing!AJ36</f>
        <v/>
      </c>
      <c r="AK16" s="37">
        <f>i_Financing!AK36</f>
        <v/>
      </c>
      <c r="AL16" s="37">
        <f>i_Financing!AL36</f>
        <v/>
      </c>
      <c r="AM16" s="37">
        <f>i_Financing!AM36</f>
        <v/>
      </c>
      <c r="AN16" s="37">
        <f>i_Financing!AN36</f>
        <v/>
      </c>
      <c r="AO16" s="37">
        <f>i_Financing!AO36</f>
        <v/>
      </c>
      <c r="AP16" s="37">
        <f>i_Financing!AP36</f>
        <v/>
      </c>
      <c r="AQ16" s="37">
        <f>i_Financing!AQ36</f>
        <v/>
      </c>
      <c r="AR16" s="37">
        <f>i_Financing!AR36</f>
        <v/>
      </c>
      <c r="AS16" s="37">
        <f>i_Financing!AS36</f>
        <v/>
      </c>
      <c r="AT16" s="37">
        <f>i_Financing!AT36</f>
        <v/>
      </c>
      <c r="AU16" s="37">
        <f>i_Financing!AU36</f>
        <v/>
      </c>
      <c r="AV16" s="37">
        <f>i_Financing!AV36</f>
        <v/>
      </c>
      <c r="AW16" s="37">
        <f>i_Financing!AW36</f>
        <v/>
      </c>
      <c r="AX16" s="37">
        <f>i_Financing!AX36</f>
        <v/>
      </c>
      <c r="AY16" s="37">
        <f>i_Financing!AY36</f>
        <v/>
      </c>
      <c r="AZ16" s="37">
        <f>i_Financing!AZ36</f>
        <v/>
      </c>
      <c r="BA16" s="37">
        <f>i_Financing!BA36</f>
        <v/>
      </c>
      <c r="BB16" s="37">
        <f>i_Financing!BB36</f>
        <v/>
      </c>
      <c r="BC16" s="37">
        <f>i_Financing!BC36</f>
        <v/>
      </c>
      <c r="BD16" s="37">
        <f>i_Financing!BD36</f>
        <v/>
      </c>
      <c r="BE16" s="37">
        <f>i_Financing!BE36</f>
        <v/>
      </c>
      <c r="BF16" s="37">
        <f>i_Financing!BF36</f>
        <v/>
      </c>
      <c r="BG16" s="37">
        <f>i_Financing!BG36</f>
        <v/>
      </c>
      <c r="BH16" s="37">
        <f>i_Financing!BH36</f>
        <v/>
      </c>
      <c r="BI16" s="37">
        <f>i_Financing!BI36</f>
        <v/>
      </c>
      <c r="BJ16" s="37">
        <f>i_Financing!BJ36</f>
        <v/>
      </c>
      <c r="BK16" s="37">
        <f>i_Financing!BK36</f>
        <v/>
      </c>
      <c r="BL16" s="37">
        <f>i_Financing!BL36</f>
        <v/>
      </c>
      <c r="BM16" s="37">
        <f>i_Financing!BM36</f>
        <v/>
      </c>
      <c r="BN16" s="37">
        <f>i_Financing!BN36</f>
        <v/>
      </c>
      <c r="BO16" s="37">
        <f>i_Financing!BO36</f>
        <v/>
      </c>
      <c r="BP16" s="37">
        <f>i_Financing!BP36</f>
        <v/>
      </c>
      <c r="BQ16" s="37">
        <f>i_Financing!BQ36</f>
        <v/>
      </c>
      <c r="BR16" s="37">
        <f>i_Financing!BR36</f>
        <v/>
      </c>
      <c r="BS16" s="37">
        <f>i_Financing!BS36</f>
        <v/>
      </c>
      <c r="BT16" s="37">
        <f>i_Financing!BT36</f>
        <v/>
      </c>
      <c r="BU16" s="37">
        <f>i_Financing!BU36</f>
        <v/>
      </c>
      <c r="BV16" s="37">
        <f>i_Financing!BV36</f>
        <v/>
      </c>
      <c r="BW16" s="37">
        <f>i_Financing!BW36</f>
        <v/>
      </c>
      <c r="BX16" s="37">
        <f>i_Financing!BX36</f>
        <v/>
      </c>
      <c r="BY16" s="37">
        <f>i_Financing!BY36</f>
        <v/>
      </c>
      <c r="BZ16" s="37">
        <f>i_Financing!BZ36</f>
        <v/>
      </c>
      <c r="CA16" s="37">
        <f>i_Financing!CA36</f>
        <v/>
      </c>
      <c r="CB16" s="37">
        <f>i_Financing!CB36</f>
        <v/>
      </c>
      <c r="CC16" s="37">
        <f>i_Financing!CC36</f>
        <v/>
      </c>
      <c r="CD16" s="37">
        <f>i_Financing!CD36</f>
        <v/>
      </c>
      <c r="CE16" s="37">
        <f>i_Financing!CE36</f>
        <v/>
      </c>
      <c r="CF16" s="37">
        <f>i_Financing!CF36</f>
        <v/>
      </c>
      <c r="CG16" s="37">
        <f>i_Financing!CG36</f>
        <v/>
      </c>
      <c r="CH16" s="37">
        <f>i_Financing!CH36</f>
        <v/>
      </c>
      <c r="CI16" s="37">
        <f>i_Financing!CI36</f>
        <v/>
      </c>
      <c r="CJ16" s="37">
        <f>i_Financing!CJ36</f>
        <v/>
      </c>
      <c r="CK16" s="37">
        <f>i_Financing!CK36</f>
        <v/>
      </c>
      <c r="CL16" s="37">
        <f>i_Financing!CL36</f>
        <v/>
      </c>
      <c r="CM16" s="37">
        <f>i_Financing!CM36</f>
        <v/>
      </c>
      <c r="CN16" s="37">
        <f>i_Financing!CN36</f>
        <v/>
      </c>
      <c r="CO16" s="37">
        <f>i_Financing!CO36</f>
        <v/>
      </c>
      <c r="CP16" s="37">
        <f>i_Financing!CP36</f>
        <v/>
      </c>
      <c r="CQ16" s="37">
        <f>i_Financing!CQ36</f>
        <v/>
      </c>
      <c r="CR16" s="37">
        <f>i_Financing!CR36</f>
        <v/>
      </c>
      <c r="CS16" s="37">
        <f>i_Financing!CS36</f>
        <v/>
      </c>
      <c r="CT16" s="37">
        <f>i_Financing!CT36</f>
        <v/>
      </c>
      <c r="CU16" s="37">
        <f>i_Financing!CU36</f>
        <v/>
      </c>
      <c r="CV16" s="37">
        <f>i_Financing!CV36</f>
        <v/>
      </c>
      <c r="CW16" s="37">
        <f>i_Financing!CW36</f>
        <v/>
      </c>
      <c r="CX16" s="37">
        <f>i_Financing!CX36</f>
        <v/>
      </c>
      <c r="CY16" s="37">
        <f>i_Financing!CY36</f>
        <v/>
      </c>
      <c r="CZ16" s="37">
        <f>i_Financing!CZ36</f>
        <v/>
      </c>
      <c r="DA16" s="37">
        <f>i_Financing!DA36</f>
        <v/>
      </c>
      <c r="DB16" s="37">
        <f>i_Financing!DB36</f>
        <v/>
      </c>
      <c r="DC16" s="37">
        <f>i_Financing!DC36</f>
        <v/>
      </c>
      <c r="DD16" s="37">
        <f>i_Financing!DD36</f>
        <v/>
      </c>
      <c r="DE16" s="37">
        <f>i_Financing!DE36</f>
        <v/>
      </c>
      <c r="DF16" s="37">
        <f>i_Financing!DF36</f>
        <v/>
      </c>
      <c r="DG16" s="37">
        <f>i_Financing!DG36</f>
        <v/>
      </c>
      <c r="DH16" s="37">
        <f>i_Financing!DH36</f>
        <v/>
      </c>
      <c r="DI16" s="37">
        <f>i_Financing!DI36</f>
        <v/>
      </c>
      <c r="DJ16" s="37">
        <f>i_Financing!DJ36</f>
        <v/>
      </c>
      <c r="DK16" s="37">
        <f>i_Financing!DK36</f>
        <v/>
      </c>
      <c r="DL16" s="37">
        <f>i_Financing!DL36</f>
        <v/>
      </c>
      <c r="DM16" s="37">
        <f>i_Financing!DM36</f>
        <v/>
      </c>
      <c r="DN16" s="37">
        <f>i_Financing!DN36</f>
        <v/>
      </c>
      <c r="DO16" s="37">
        <f>i_Financing!DO36</f>
        <v/>
      </c>
      <c r="DP16" s="37">
        <f>i_Financing!DP36</f>
        <v/>
      </c>
      <c r="DQ16" s="37">
        <f>i_Financing!DQ36</f>
        <v/>
      </c>
      <c r="DR16" s="37">
        <f>i_Financing!DR36</f>
        <v/>
      </c>
      <c r="DS16" s="37">
        <f>i_Financing!DS36</f>
        <v/>
      </c>
      <c r="DT16" s="37">
        <f>i_Financing!DT36</f>
        <v/>
      </c>
      <c r="DU16" s="37">
        <f>i_Financing!DU36</f>
        <v/>
      </c>
      <c r="DV16" s="37">
        <f>i_Financing!DV36</f>
        <v/>
      </c>
      <c r="DW16" s="37">
        <f>i_Financing!DW36</f>
        <v/>
      </c>
      <c r="DX16" s="37">
        <f>i_Financing!DX36</f>
        <v/>
      </c>
      <c r="DY16" s="37">
        <f>i_Financing!DY36</f>
        <v/>
      </c>
      <c r="DZ16" s="37">
        <f>i_Financing!DZ36</f>
        <v/>
      </c>
      <c r="EA16" s="37">
        <f>i_Financing!EA36</f>
        <v/>
      </c>
      <c r="EB16" s="37">
        <f>i_Financing!EB36</f>
        <v/>
      </c>
      <c r="EC16" s="37">
        <f>i_Financing!EC36</f>
        <v/>
      </c>
      <c r="ED16" s="37">
        <f>i_Financing!ED36</f>
        <v/>
      </c>
      <c r="EE16" s="37">
        <f>i_Financing!EE36</f>
        <v/>
      </c>
      <c r="EF16" s="37">
        <f>i_Financing!EF36</f>
        <v/>
      </c>
      <c r="EG16" s="37">
        <f>i_Financing!EG36</f>
        <v/>
      </c>
      <c r="EH16" s="37">
        <f>i_Financing!EH36</f>
        <v/>
      </c>
      <c r="EI16" s="37">
        <f>i_Financing!EI36</f>
        <v/>
      </c>
      <c r="EJ16" s="37">
        <f>i_Financing!EJ36</f>
        <v/>
      </c>
      <c r="EK16" s="37">
        <f>i_Financing!EK36</f>
        <v/>
      </c>
      <c r="EL16" s="37">
        <f>i_Financing!EL36</f>
        <v/>
      </c>
      <c r="EM16" s="37">
        <f>i_Financing!EM36</f>
        <v/>
      </c>
      <c r="EN16" s="37">
        <f>i_Financing!EN36</f>
        <v/>
      </c>
      <c r="EO16" s="37">
        <f>i_Financing!EO36</f>
        <v/>
      </c>
      <c r="EP16" s="37">
        <f>i_Financing!EP36</f>
        <v/>
      </c>
      <c r="EQ16" s="37">
        <f>i_Financing!EQ36</f>
        <v/>
      </c>
      <c r="ER16" s="37">
        <f>i_Financing!ER36</f>
        <v/>
      </c>
      <c r="ES16" s="37">
        <f>i_Financing!ES36</f>
        <v/>
      </c>
      <c r="ET16" s="37">
        <f>i_Financing!ET36</f>
        <v/>
      </c>
      <c r="EU16" s="37">
        <f>i_Financing!EU36</f>
        <v/>
      </c>
      <c r="EV16" s="37">
        <f>i_Financing!EV36</f>
        <v/>
      </c>
      <c r="EW16" s="37">
        <f>i_Financing!EW36</f>
        <v/>
      </c>
      <c r="EX16" s="37">
        <f>i_Financing!EX36</f>
        <v/>
      </c>
      <c r="EY16" s="37">
        <f>i_Financing!EY36</f>
        <v/>
      </c>
      <c r="EZ16" s="37">
        <f>i_Financing!EZ36</f>
        <v/>
      </c>
      <c r="FA16" s="37">
        <f>i_Financing!FA36</f>
        <v/>
      </c>
      <c r="FB16" s="37">
        <f>i_Financing!FB36</f>
        <v/>
      </c>
      <c r="FC16" s="37">
        <f>i_Financing!FC36</f>
        <v/>
      </c>
      <c r="FD16" s="37">
        <f>i_Financing!FD36</f>
        <v/>
      </c>
      <c r="FE16" s="37">
        <f>i_Financing!FE36</f>
        <v/>
      </c>
      <c r="FF16" s="37">
        <f>i_Financing!FF36</f>
        <v/>
      </c>
      <c r="FG16" s="37">
        <f>i_Financing!FG36</f>
        <v/>
      </c>
      <c r="FH16" s="37">
        <f>i_Financing!FH36</f>
        <v/>
      </c>
      <c r="FI16" s="37">
        <f>i_Financing!FI36</f>
        <v/>
      </c>
      <c r="FJ16" s="37">
        <f>i_Financing!FJ36</f>
        <v/>
      </c>
      <c r="FK16" s="37">
        <f>i_Financing!FK36</f>
        <v/>
      </c>
      <c r="FL16" s="37">
        <f>i_Financing!FL36</f>
        <v/>
      </c>
      <c r="FM16" s="37">
        <f>i_Financing!FM36</f>
        <v/>
      </c>
      <c r="FN16" s="37">
        <f>i_Financing!FN36</f>
        <v/>
      </c>
      <c r="FO16" s="37">
        <f>i_Financing!FO36</f>
        <v/>
      </c>
      <c r="FP16" s="37">
        <f>i_Financing!FP36</f>
        <v/>
      </c>
      <c r="FQ16" s="37">
        <f>i_Financing!FQ36</f>
        <v/>
      </c>
      <c r="FR16" s="37">
        <f>i_Financing!FR36</f>
        <v/>
      </c>
      <c r="FS16" s="37">
        <f>i_Financing!FS36</f>
        <v/>
      </c>
      <c r="FT16" s="37">
        <f>i_Financing!FT36</f>
        <v/>
      </c>
      <c r="FU16" s="37">
        <f>i_Financing!FU36</f>
        <v/>
      </c>
      <c r="FV16" s="37">
        <f>i_Financing!FV36</f>
        <v/>
      </c>
      <c r="FW16" s="37">
        <f>i_Financing!FW36</f>
        <v/>
      </c>
      <c r="FX16" s="37">
        <f>i_Financing!FX36</f>
        <v/>
      </c>
      <c r="FY16" s="37">
        <f>i_Financing!FY36</f>
        <v/>
      </c>
      <c r="FZ16" s="37">
        <f>i_Financing!FZ36</f>
        <v/>
      </c>
      <c r="GA16" s="37">
        <f>i_Financing!GA36</f>
        <v/>
      </c>
    </row>
    <row r="17">
      <c r="A17" s="25" t="inlineStr">
        <is>
          <t>Trade Payables</t>
        </is>
      </c>
      <c r="D17" s="47">
        <f>IF(o_IncomeStmt!D21&lt;&gt;0,-o_IncomeStmt!D21*0.3,0)</f>
        <v/>
      </c>
      <c r="E17" s="47">
        <f>IF(o_IncomeStmt!E21&lt;&gt;0,-o_IncomeStmt!E21*0.3,0)</f>
        <v/>
      </c>
      <c r="F17" s="47">
        <f>IF(o_IncomeStmt!F21&lt;&gt;0,-o_IncomeStmt!F21*0.3,0)</f>
        <v/>
      </c>
      <c r="G17" s="47">
        <f>IF(o_IncomeStmt!G21&lt;&gt;0,-o_IncomeStmt!G21*0.3,0)</f>
        <v/>
      </c>
      <c r="H17" s="47">
        <f>IF(o_IncomeStmt!H21&lt;&gt;0,-o_IncomeStmt!H21*0.3,0)</f>
        <v/>
      </c>
      <c r="I17" s="47">
        <f>IF(o_IncomeStmt!I21&lt;&gt;0,-o_IncomeStmt!I21*0.3,0)</f>
        <v/>
      </c>
      <c r="J17" s="47">
        <f>IF(o_IncomeStmt!J21&lt;&gt;0,-o_IncomeStmt!J21*0.3,0)</f>
        <v/>
      </c>
      <c r="K17" s="47">
        <f>IF(o_IncomeStmt!K21&lt;&gt;0,-o_IncomeStmt!K21*0.3,0)</f>
        <v/>
      </c>
      <c r="L17" s="47">
        <f>IF(o_IncomeStmt!L21&lt;&gt;0,-o_IncomeStmt!L21*0.3,0)</f>
        <v/>
      </c>
      <c r="M17" s="47">
        <f>IF(o_IncomeStmt!M21&lt;&gt;0,-o_IncomeStmt!M21*0.3,0)</f>
        <v/>
      </c>
      <c r="N17" s="47">
        <f>IF(o_IncomeStmt!N21&lt;&gt;0,-o_IncomeStmt!N21*0.3,0)</f>
        <v/>
      </c>
      <c r="O17" s="47">
        <f>IF(o_IncomeStmt!O21&lt;&gt;0,-o_IncomeStmt!O21*0.3,0)</f>
        <v/>
      </c>
      <c r="P17" s="47">
        <f>IF(o_IncomeStmt!P21&lt;&gt;0,-o_IncomeStmt!P21*0.3,0)</f>
        <v/>
      </c>
      <c r="Q17" s="47">
        <f>IF(o_IncomeStmt!Q21&lt;&gt;0,-o_IncomeStmt!Q21*0.3,0)</f>
        <v/>
      </c>
      <c r="R17" s="47">
        <f>IF(o_IncomeStmt!R21&lt;&gt;0,-o_IncomeStmt!R21*0.3,0)</f>
        <v/>
      </c>
      <c r="S17" s="47">
        <f>IF(o_IncomeStmt!S21&lt;&gt;0,-o_IncomeStmt!S21*0.3,0)</f>
        <v/>
      </c>
      <c r="T17" s="47">
        <f>IF(o_IncomeStmt!T21&lt;&gt;0,-o_IncomeStmt!T21*0.3,0)</f>
        <v/>
      </c>
      <c r="U17" s="47">
        <f>IF(o_IncomeStmt!U21&lt;&gt;0,-o_IncomeStmt!U21*0.3,0)</f>
        <v/>
      </c>
      <c r="V17" s="47">
        <f>IF(o_IncomeStmt!V21&lt;&gt;0,-o_IncomeStmt!V21*0.3,0)</f>
        <v/>
      </c>
      <c r="W17" s="47">
        <f>IF(o_IncomeStmt!W21&lt;&gt;0,-o_IncomeStmt!W21*0.3,0)</f>
        <v/>
      </c>
      <c r="X17" s="47">
        <f>IF(o_IncomeStmt!X21&lt;&gt;0,-o_IncomeStmt!X21*0.3,0)</f>
        <v/>
      </c>
      <c r="Y17" s="47">
        <f>IF(o_IncomeStmt!Y21&lt;&gt;0,-o_IncomeStmt!Y21*0.3,0)</f>
        <v/>
      </c>
      <c r="Z17" s="47">
        <f>IF(o_IncomeStmt!Z21&lt;&gt;0,-o_IncomeStmt!Z21*0.3,0)</f>
        <v/>
      </c>
      <c r="AA17" s="47">
        <f>IF(o_IncomeStmt!AA21&lt;&gt;0,-o_IncomeStmt!AA21*0.3,0)</f>
        <v/>
      </c>
      <c r="AB17" s="47">
        <f>IF(o_IncomeStmt!AB21&lt;&gt;0,-o_IncomeStmt!AB21*0.3,0)</f>
        <v/>
      </c>
      <c r="AC17" s="47">
        <f>IF(o_IncomeStmt!AC21&lt;&gt;0,-o_IncomeStmt!AC21*0.3,0)</f>
        <v/>
      </c>
      <c r="AD17" s="47">
        <f>IF(o_IncomeStmt!AD21&lt;&gt;0,-o_IncomeStmt!AD21*0.3,0)</f>
        <v/>
      </c>
      <c r="AE17" s="47">
        <f>IF(o_IncomeStmt!AE21&lt;&gt;0,-o_IncomeStmt!AE21*0.3,0)</f>
        <v/>
      </c>
      <c r="AF17" s="47">
        <f>IF(o_IncomeStmt!AF21&lt;&gt;0,-o_IncomeStmt!AF21*0.3,0)</f>
        <v/>
      </c>
      <c r="AG17" s="47">
        <f>IF(o_IncomeStmt!AG21&lt;&gt;0,-o_IncomeStmt!AG21*0.3,0)</f>
        <v/>
      </c>
      <c r="AH17" s="47">
        <f>IF(o_IncomeStmt!AH21&lt;&gt;0,-o_IncomeStmt!AH21*0.3,0)</f>
        <v/>
      </c>
      <c r="AI17" s="47">
        <f>IF(o_IncomeStmt!AI21&lt;&gt;0,-o_IncomeStmt!AI21*0.3,0)</f>
        <v/>
      </c>
      <c r="AJ17" s="47">
        <f>IF(o_IncomeStmt!AJ21&lt;&gt;0,-o_IncomeStmt!AJ21*0.3,0)</f>
        <v/>
      </c>
      <c r="AK17" s="47">
        <f>IF(o_IncomeStmt!AK21&lt;&gt;0,-o_IncomeStmt!AK21*0.3,0)</f>
        <v/>
      </c>
      <c r="AL17" s="47">
        <f>IF(o_IncomeStmt!AL21&lt;&gt;0,-o_IncomeStmt!AL21*0.3,0)</f>
        <v/>
      </c>
      <c r="AM17" s="47">
        <f>IF(o_IncomeStmt!AM21&lt;&gt;0,-o_IncomeStmt!AM21*0.3,0)</f>
        <v/>
      </c>
      <c r="AN17" s="47">
        <f>IF(o_IncomeStmt!AN21&lt;&gt;0,-o_IncomeStmt!AN21*0.3,0)</f>
        <v/>
      </c>
      <c r="AO17" s="47">
        <f>IF(o_IncomeStmt!AO21&lt;&gt;0,-o_IncomeStmt!AO21*0.3,0)</f>
        <v/>
      </c>
      <c r="AP17" s="47">
        <f>IF(o_IncomeStmt!AP21&lt;&gt;0,-o_IncomeStmt!AP21*0.3,0)</f>
        <v/>
      </c>
      <c r="AQ17" s="47">
        <f>IF(o_IncomeStmt!AQ21&lt;&gt;0,-o_IncomeStmt!AQ21*0.3,0)</f>
        <v/>
      </c>
      <c r="AR17" s="47">
        <f>IF(o_IncomeStmt!AR21&lt;&gt;0,-o_IncomeStmt!AR21*0.3,0)</f>
        <v/>
      </c>
      <c r="AS17" s="47">
        <f>IF(o_IncomeStmt!AS21&lt;&gt;0,-o_IncomeStmt!AS21*0.3,0)</f>
        <v/>
      </c>
      <c r="AT17" s="47">
        <f>IF(o_IncomeStmt!AT21&lt;&gt;0,-o_IncomeStmt!AT21*0.3,0)</f>
        <v/>
      </c>
      <c r="AU17" s="47">
        <f>IF(o_IncomeStmt!AU21&lt;&gt;0,-o_IncomeStmt!AU21*0.3,0)</f>
        <v/>
      </c>
      <c r="AV17" s="47">
        <f>IF(o_IncomeStmt!AV21&lt;&gt;0,-o_IncomeStmt!AV21*0.3,0)</f>
        <v/>
      </c>
      <c r="AW17" s="47">
        <f>IF(o_IncomeStmt!AW21&lt;&gt;0,-o_IncomeStmt!AW21*0.3,0)</f>
        <v/>
      </c>
      <c r="AX17" s="47">
        <f>IF(o_IncomeStmt!AX21&lt;&gt;0,-o_IncomeStmt!AX21*0.3,0)</f>
        <v/>
      </c>
      <c r="AY17" s="47">
        <f>IF(o_IncomeStmt!AY21&lt;&gt;0,-o_IncomeStmt!AY21*0.3,0)</f>
        <v/>
      </c>
      <c r="AZ17" s="47">
        <f>IF(o_IncomeStmt!AZ21&lt;&gt;0,-o_IncomeStmt!AZ21*0.3,0)</f>
        <v/>
      </c>
      <c r="BA17" s="47">
        <f>IF(o_IncomeStmt!BA21&lt;&gt;0,-o_IncomeStmt!BA21*0.3,0)</f>
        <v/>
      </c>
      <c r="BB17" s="47">
        <f>IF(o_IncomeStmt!BB21&lt;&gt;0,-o_IncomeStmt!BB21*0.3,0)</f>
        <v/>
      </c>
      <c r="BC17" s="47">
        <f>IF(o_IncomeStmt!BC21&lt;&gt;0,-o_IncomeStmt!BC21*0.3,0)</f>
        <v/>
      </c>
      <c r="BD17" s="47">
        <f>IF(o_IncomeStmt!BD21&lt;&gt;0,-o_IncomeStmt!BD21*0.3,0)</f>
        <v/>
      </c>
      <c r="BE17" s="47">
        <f>IF(o_IncomeStmt!BE21&lt;&gt;0,-o_IncomeStmt!BE21*0.3,0)</f>
        <v/>
      </c>
      <c r="BF17" s="47">
        <f>IF(o_IncomeStmt!BF21&lt;&gt;0,-o_IncomeStmt!BF21*0.3,0)</f>
        <v/>
      </c>
      <c r="BG17" s="47">
        <f>IF(o_IncomeStmt!BG21&lt;&gt;0,-o_IncomeStmt!BG21*0.3,0)</f>
        <v/>
      </c>
      <c r="BH17" s="47">
        <f>IF(o_IncomeStmt!BH21&lt;&gt;0,-o_IncomeStmt!BH21*0.3,0)</f>
        <v/>
      </c>
      <c r="BI17" s="47">
        <f>IF(o_IncomeStmt!BI21&lt;&gt;0,-o_IncomeStmt!BI21*0.3,0)</f>
        <v/>
      </c>
      <c r="BJ17" s="47">
        <f>IF(o_IncomeStmt!BJ21&lt;&gt;0,-o_IncomeStmt!BJ21*0.3,0)</f>
        <v/>
      </c>
      <c r="BK17" s="47">
        <f>IF(o_IncomeStmt!BK21&lt;&gt;0,-o_IncomeStmt!BK21*0.3,0)</f>
        <v/>
      </c>
      <c r="BL17" s="47">
        <f>IF(o_IncomeStmt!BL21&lt;&gt;0,-o_IncomeStmt!BL21*0.3,0)</f>
        <v/>
      </c>
      <c r="BM17" s="47">
        <f>IF(o_IncomeStmt!BM21&lt;&gt;0,-o_IncomeStmt!BM21*0.3,0)</f>
        <v/>
      </c>
      <c r="BN17" s="47">
        <f>IF(o_IncomeStmt!BN21&lt;&gt;0,-o_IncomeStmt!BN21*0.3,0)</f>
        <v/>
      </c>
      <c r="BO17" s="47">
        <f>IF(o_IncomeStmt!BO21&lt;&gt;0,-o_IncomeStmt!BO21*0.3,0)</f>
        <v/>
      </c>
      <c r="BP17" s="47">
        <f>IF(o_IncomeStmt!BP21&lt;&gt;0,-o_IncomeStmt!BP21*0.3,0)</f>
        <v/>
      </c>
      <c r="BQ17" s="47">
        <f>IF(o_IncomeStmt!BQ21&lt;&gt;0,-o_IncomeStmt!BQ21*0.3,0)</f>
        <v/>
      </c>
      <c r="BR17" s="47">
        <f>IF(o_IncomeStmt!BR21&lt;&gt;0,-o_IncomeStmt!BR21*0.3,0)</f>
        <v/>
      </c>
      <c r="BS17" s="47">
        <f>IF(o_IncomeStmt!BS21&lt;&gt;0,-o_IncomeStmt!BS21*0.3,0)</f>
        <v/>
      </c>
      <c r="BT17" s="47">
        <f>IF(o_IncomeStmt!BT21&lt;&gt;0,-o_IncomeStmt!BT21*0.3,0)</f>
        <v/>
      </c>
      <c r="BU17" s="47">
        <f>IF(o_IncomeStmt!BU21&lt;&gt;0,-o_IncomeStmt!BU21*0.3,0)</f>
        <v/>
      </c>
      <c r="BV17" s="47">
        <f>IF(o_IncomeStmt!BV21&lt;&gt;0,-o_IncomeStmt!BV21*0.3,0)</f>
        <v/>
      </c>
      <c r="BW17" s="47">
        <f>IF(o_IncomeStmt!BW21&lt;&gt;0,-o_IncomeStmt!BW21*0.3,0)</f>
        <v/>
      </c>
      <c r="BX17" s="47">
        <f>IF(o_IncomeStmt!BX21&lt;&gt;0,-o_IncomeStmt!BX21*0.3,0)</f>
        <v/>
      </c>
      <c r="BY17" s="47">
        <f>IF(o_IncomeStmt!BY21&lt;&gt;0,-o_IncomeStmt!BY21*0.3,0)</f>
        <v/>
      </c>
      <c r="BZ17" s="47">
        <f>IF(o_IncomeStmt!BZ21&lt;&gt;0,-o_IncomeStmt!BZ21*0.3,0)</f>
        <v/>
      </c>
      <c r="CA17" s="47">
        <f>IF(o_IncomeStmt!CA21&lt;&gt;0,-o_IncomeStmt!CA21*0.3,0)</f>
        <v/>
      </c>
      <c r="CB17" s="47">
        <f>IF(o_IncomeStmt!CB21&lt;&gt;0,-o_IncomeStmt!CB21*0.3,0)</f>
        <v/>
      </c>
      <c r="CC17" s="47">
        <f>IF(o_IncomeStmt!CC21&lt;&gt;0,-o_IncomeStmt!CC21*0.3,0)</f>
        <v/>
      </c>
      <c r="CD17" s="47">
        <f>IF(o_IncomeStmt!CD21&lt;&gt;0,-o_IncomeStmt!CD21*0.3,0)</f>
        <v/>
      </c>
      <c r="CE17" s="47">
        <f>IF(o_IncomeStmt!CE21&lt;&gt;0,-o_IncomeStmt!CE21*0.3,0)</f>
        <v/>
      </c>
      <c r="CF17" s="47">
        <f>IF(o_IncomeStmt!CF21&lt;&gt;0,-o_IncomeStmt!CF21*0.3,0)</f>
        <v/>
      </c>
      <c r="CG17" s="47">
        <f>IF(o_IncomeStmt!CG21&lt;&gt;0,-o_IncomeStmt!CG21*0.3,0)</f>
        <v/>
      </c>
      <c r="CH17" s="47">
        <f>IF(o_IncomeStmt!CH21&lt;&gt;0,-o_IncomeStmt!CH21*0.3,0)</f>
        <v/>
      </c>
      <c r="CI17" s="47">
        <f>IF(o_IncomeStmt!CI21&lt;&gt;0,-o_IncomeStmt!CI21*0.3,0)</f>
        <v/>
      </c>
      <c r="CJ17" s="47">
        <f>IF(o_IncomeStmt!CJ21&lt;&gt;0,-o_IncomeStmt!CJ21*0.3,0)</f>
        <v/>
      </c>
      <c r="CK17" s="47">
        <f>IF(o_IncomeStmt!CK21&lt;&gt;0,-o_IncomeStmt!CK21*0.3,0)</f>
        <v/>
      </c>
      <c r="CL17" s="47">
        <f>IF(o_IncomeStmt!CL21&lt;&gt;0,-o_IncomeStmt!CL21*0.3,0)</f>
        <v/>
      </c>
      <c r="CM17" s="47">
        <f>IF(o_IncomeStmt!CM21&lt;&gt;0,-o_IncomeStmt!CM21*0.3,0)</f>
        <v/>
      </c>
      <c r="CN17" s="47">
        <f>IF(o_IncomeStmt!CN21&lt;&gt;0,-o_IncomeStmt!CN21*0.3,0)</f>
        <v/>
      </c>
      <c r="CO17" s="47">
        <f>IF(o_IncomeStmt!CO21&lt;&gt;0,-o_IncomeStmt!CO21*0.3,0)</f>
        <v/>
      </c>
      <c r="CP17" s="47">
        <f>IF(o_IncomeStmt!CP21&lt;&gt;0,-o_IncomeStmt!CP21*0.3,0)</f>
        <v/>
      </c>
      <c r="CQ17" s="47">
        <f>IF(o_IncomeStmt!CQ21&lt;&gt;0,-o_IncomeStmt!CQ21*0.3,0)</f>
        <v/>
      </c>
      <c r="CR17" s="47">
        <f>IF(o_IncomeStmt!CR21&lt;&gt;0,-o_IncomeStmt!CR21*0.3,0)</f>
        <v/>
      </c>
      <c r="CS17" s="47">
        <f>IF(o_IncomeStmt!CS21&lt;&gt;0,-o_IncomeStmt!CS21*0.3,0)</f>
        <v/>
      </c>
      <c r="CT17" s="47">
        <f>IF(o_IncomeStmt!CT21&lt;&gt;0,-o_IncomeStmt!CT21*0.3,0)</f>
        <v/>
      </c>
      <c r="CU17" s="47">
        <f>IF(o_IncomeStmt!CU21&lt;&gt;0,-o_IncomeStmt!CU21*0.3,0)</f>
        <v/>
      </c>
      <c r="CV17" s="47">
        <f>IF(o_IncomeStmt!CV21&lt;&gt;0,-o_IncomeStmt!CV21*0.3,0)</f>
        <v/>
      </c>
      <c r="CW17" s="47">
        <f>IF(o_IncomeStmt!CW21&lt;&gt;0,-o_IncomeStmt!CW21*0.3,0)</f>
        <v/>
      </c>
      <c r="CX17" s="47">
        <f>IF(o_IncomeStmt!CX21&lt;&gt;0,-o_IncomeStmt!CX21*0.3,0)</f>
        <v/>
      </c>
      <c r="CY17" s="47">
        <f>IF(o_IncomeStmt!CY21&lt;&gt;0,-o_IncomeStmt!CY21*0.3,0)</f>
        <v/>
      </c>
      <c r="CZ17" s="47">
        <f>IF(o_IncomeStmt!CZ21&lt;&gt;0,-o_IncomeStmt!CZ21*0.3,0)</f>
        <v/>
      </c>
      <c r="DA17" s="47">
        <f>IF(o_IncomeStmt!DA21&lt;&gt;0,-o_IncomeStmt!DA21*0.3,0)</f>
        <v/>
      </c>
      <c r="DB17" s="47">
        <f>IF(o_IncomeStmt!DB21&lt;&gt;0,-o_IncomeStmt!DB21*0.3,0)</f>
        <v/>
      </c>
      <c r="DC17" s="47">
        <f>IF(o_IncomeStmt!DC21&lt;&gt;0,-o_IncomeStmt!DC21*0.3,0)</f>
        <v/>
      </c>
      <c r="DD17" s="47">
        <f>IF(o_IncomeStmt!DD21&lt;&gt;0,-o_IncomeStmt!DD21*0.3,0)</f>
        <v/>
      </c>
      <c r="DE17" s="47">
        <f>IF(o_IncomeStmt!DE21&lt;&gt;0,-o_IncomeStmt!DE21*0.3,0)</f>
        <v/>
      </c>
      <c r="DF17" s="47">
        <f>IF(o_IncomeStmt!DF21&lt;&gt;0,-o_IncomeStmt!DF21*0.3,0)</f>
        <v/>
      </c>
      <c r="DG17" s="47">
        <f>IF(o_IncomeStmt!DG21&lt;&gt;0,-o_IncomeStmt!DG21*0.3,0)</f>
        <v/>
      </c>
      <c r="DH17" s="47">
        <f>IF(o_IncomeStmt!DH21&lt;&gt;0,-o_IncomeStmt!DH21*0.3,0)</f>
        <v/>
      </c>
      <c r="DI17" s="47">
        <f>IF(o_IncomeStmt!DI21&lt;&gt;0,-o_IncomeStmt!DI21*0.3,0)</f>
        <v/>
      </c>
      <c r="DJ17" s="47">
        <f>IF(o_IncomeStmt!DJ21&lt;&gt;0,-o_IncomeStmt!DJ21*0.3,0)</f>
        <v/>
      </c>
      <c r="DK17" s="47">
        <f>IF(o_IncomeStmt!DK21&lt;&gt;0,-o_IncomeStmt!DK21*0.3,0)</f>
        <v/>
      </c>
      <c r="DL17" s="47">
        <f>IF(o_IncomeStmt!DL21&lt;&gt;0,-o_IncomeStmt!DL21*0.3,0)</f>
        <v/>
      </c>
      <c r="DM17" s="47">
        <f>IF(o_IncomeStmt!DM21&lt;&gt;0,-o_IncomeStmt!DM21*0.3,0)</f>
        <v/>
      </c>
      <c r="DN17" s="47">
        <f>IF(o_IncomeStmt!DN21&lt;&gt;0,-o_IncomeStmt!DN21*0.3,0)</f>
        <v/>
      </c>
      <c r="DO17" s="47">
        <f>IF(o_IncomeStmt!DO21&lt;&gt;0,-o_IncomeStmt!DO21*0.3,0)</f>
        <v/>
      </c>
      <c r="DP17" s="47">
        <f>IF(o_IncomeStmt!DP21&lt;&gt;0,-o_IncomeStmt!DP21*0.3,0)</f>
        <v/>
      </c>
      <c r="DQ17" s="47">
        <f>IF(o_IncomeStmt!DQ21&lt;&gt;0,-o_IncomeStmt!DQ21*0.3,0)</f>
        <v/>
      </c>
      <c r="DR17" s="47">
        <f>IF(o_IncomeStmt!DR21&lt;&gt;0,-o_IncomeStmt!DR21*0.3,0)</f>
        <v/>
      </c>
      <c r="DS17" s="47">
        <f>IF(o_IncomeStmt!DS21&lt;&gt;0,-o_IncomeStmt!DS21*0.3,0)</f>
        <v/>
      </c>
      <c r="DT17" s="47">
        <f>IF(o_IncomeStmt!DT21&lt;&gt;0,-o_IncomeStmt!DT21*0.3,0)</f>
        <v/>
      </c>
      <c r="DU17" s="47">
        <f>IF(o_IncomeStmt!DU21&lt;&gt;0,-o_IncomeStmt!DU21*0.3,0)</f>
        <v/>
      </c>
      <c r="DV17" s="47">
        <f>IF(o_IncomeStmt!DV21&lt;&gt;0,-o_IncomeStmt!DV21*0.3,0)</f>
        <v/>
      </c>
      <c r="DW17" s="47">
        <f>IF(o_IncomeStmt!DW21&lt;&gt;0,-o_IncomeStmt!DW21*0.3,0)</f>
        <v/>
      </c>
      <c r="DX17" s="47">
        <f>IF(o_IncomeStmt!DX21&lt;&gt;0,-o_IncomeStmt!DX21*0.3,0)</f>
        <v/>
      </c>
      <c r="DY17" s="47">
        <f>IF(o_IncomeStmt!DY21&lt;&gt;0,-o_IncomeStmt!DY21*0.3,0)</f>
        <v/>
      </c>
      <c r="DZ17" s="47">
        <f>IF(o_IncomeStmt!DZ21&lt;&gt;0,-o_IncomeStmt!DZ21*0.3,0)</f>
        <v/>
      </c>
      <c r="EA17" s="47">
        <f>IF(o_IncomeStmt!EA21&lt;&gt;0,-o_IncomeStmt!EA21*0.3,0)</f>
        <v/>
      </c>
      <c r="EB17" s="47">
        <f>IF(o_IncomeStmt!EB21&lt;&gt;0,-o_IncomeStmt!EB21*0.3,0)</f>
        <v/>
      </c>
      <c r="EC17" s="47">
        <f>IF(o_IncomeStmt!EC21&lt;&gt;0,-o_IncomeStmt!EC21*0.3,0)</f>
        <v/>
      </c>
      <c r="ED17" s="47">
        <f>IF(o_IncomeStmt!ED21&lt;&gt;0,-o_IncomeStmt!ED21*0.3,0)</f>
        <v/>
      </c>
      <c r="EE17" s="47">
        <f>IF(o_IncomeStmt!EE21&lt;&gt;0,-o_IncomeStmt!EE21*0.3,0)</f>
        <v/>
      </c>
      <c r="EF17" s="47">
        <f>IF(o_IncomeStmt!EF21&lt;&gt;0,-o_IncomeStmt!EF21*0.3,0)</f>
        <v/>
      </c>
      <c r="EG17" s="47">
        <f>IF(o_IncomeStmt!EG21&lt;&gt;0,-o_IncomeStmt!EG21*0.3,0)</f>
        <v/>
      </c>
      <c r="EH17" s="47">
        <f>IF(o_IncomeStmt!EH21&lt;&gt;0,-o_IncomeStmt!EH21*0.3,0)</f>
        <v/>
      </c>
      <c r="EI17" s="47">
        <f>IF(o_IncomeStmt!EI21&lt;&gt;0,-o_IncomeStmt!EI21*0.3,0)</f>
        <v/>
      </c>
      <c r="EJ17" s="47">
        <f>IF(o_IncomeStmt!EJ21&lt;&gt;0,-o_IncomeStmt!EJ21*0.3,0)</f>
        <v/>
      </c>
      <c r="EK17" s="47">
        <f>IF(o_IncomeStmt!EK21&lt;&gt;0,-o_IncomeStmt!EK21*0.3,0)</f>
        <v/>
      </c>
      <c r="EL17" s="47">
        <f>IF(o_IncomeStmt!EL21&lt;&gt;0,-o_IncomeStmt!EL21*0.3,0)</f>
        <v/>
      </c>
      <c r="EM17" s="47">
        <f>IF(o_IncomeStmt!EM21&lt;&gt;0,-o_IncomeStmt!EM21*0.3,0)</f>
        <v/>
      </c>
      <c r="EN17" s="47">
        <f>IF(o_IncomeStmt!EN21&lt;&gt;0,-o_IncomeStmt!EN21*0.3,0)</f>
        <v/>
      </c>
      <c r="EO17" s="47">
        <f>IF(o_IncomeStmt!EO21&lt;&gt;0,-o_IncomeStmt!EO21*0.3,0)</f>
        <v/>
      </c>
      <c r="EP17" s="47">
        <f>IF(o_IncomeStmt!EP21&lt;&gt;0,-o_IncomeStmt!EP21*0.3,0)</f>
        <v/>
      </c>
      <c r="EQ17" s="47">
        <f>IF(o_IncomeStmt!EQ21&lt;&gt;0,-o_IncomeStmt!EQ21*0.3,0)</f>
        <v/>
      </c>
      <c r="ER17" s="47">
        <f>IF(o_IncomeStmt!ER21&lt;&gt;0,-o_IncomeStmt!ER21*0.3,0)</f>
        <v/>
      </c>
      <c r="ES17" s="47">
        <f>IF(o_IncomeStmt!ES21&lt;&gt;0,-o_IncomeStmt!ES21*0.3,0)</f>
        <v/>
      </c>
      <c r="ET17" s="47">
        <f>IF(o_IncomeStmt!ET21&lt;&gt;0,-o_IncomeStmt!ET21*0.3,0)</f>
        <v/>
      </c>
      <c r="EU17" s="47">
        <f>IF(o_IncomeStmt!EU21&lt;&gt;0,-o_IncomeStmt!EU21*0.3,0)</f>
        <v/>
      </c>
      <c r="EV17" s="47">
        <f>IF(o_IncomeStmt!EV21&lt;&gt;0,-o_IncomeStmt!EV21*0.3,0)</f>
        <v/>
      </c>
      <c r="EW17" s="47">
        <f>IF(o_IncomeStmt!EW21&lt;&gt;0,-o_IncomeStmt!EW21*0.3,0)</f>
        <v/>
      </c>
      <c r="EX17" s="47">
        <f>IF(o_IncomeStmt!EX21&lt;&gt;0,-o_IncomeStmt!EX21*0.3,0)</f>
        <v/>
      </c>
      <c r="EY17" s="47">
        <f>IF(o_IncomeStmt!EY21&lt;&gt;0,-o_IncomeStmt!EY21*0.3,0)</f>
        <v/>
      </c>
      <c r="EZ17" s="47">
        <f>IF(o_IncomeStmt!EZ21&lt;&gt;0,-o_IncomeStmt!EZ21*0.3,0)</f>
        <v/>
      </c>
      <c r="FA17" s="47">
        <f>IF(o_IncomeStmt!FA21&lt;&gt;0,-o_IncomeStmt!FA21*0.3,0)</f>
        <v/>
      </c>
      <c r="FB17" s="47">
        <f>IF(o_IncomeStmt!FB21&lt;&gt;0,-o_IncomeStmt!FB21*0.3,0)</f>
        <v/>
      </c>
      <c r="FC17" s="47">
        <f>IF(o_IncomeStmt!FC21&lt;&gt;0,-o_IncomeStmt!FC21*0.3,0)</f>
        <v/>
      </c>
      <c r="FD17" s="47">
        <f>IF(o_IncomeStmt!FD21&lt;&gt;0,-o_IncomeStmt!FD21*0.3,0)</f>
        <v/>
      </c>
      <c r="FE17" s="47">
        <f>IF(o_IncomeStmt!FE21&lt;&gt;0,-o_IncomeStmt!FE21*0.3,0)</f>
        <v/>
      </c>
      <c r="FF17" s="47">
        <f>IF(o_IncomeStmt!FF21&lt;&gt;0,-o_IncomeStmt!FF21*0.3,0)</f>
        <v/>
      </c>
      <c r="FG17" s="47">
        <f>IF(o_IncomeStmt!FG21&lt;&gt;0,-o_IncomeStmt!FG21*0.3,0)</f>
        <v/>
      </c>
      <c r="FH17" s="47">
        <f>IF(o_IncomeStmt!FH21&lt;&gt;0,-o_IncomeStmt!FH21*0.3,0)</f>
        <v/>
      </c>
      <c r="FI17" s="47">
        <f>IF(o_IncomeStmt!FI21&lt;&gt;0,-o_IncomeStmt!FI21*0.3,0)</f>
        <v/>
      </c>
      <c r="FJ17" s="47">
        <f>IF(o_IncomeStmt!FJ21&lt;&gt;0,-o_IncomeStmt!FJ21*0.3,0)</f>
        <v/>
      </c>
      <c r="FK17" s="47">
        <f>IF(o_IncomeStmt!FK21&lt;&gt;0,-o_IncomeStmt!FK21*0.3,0)</f>
        <v/>
      </c>
      <c r="FL17" s="47">
        <f>IF(o_IncomeStmt!FL21&lt;&gt;0,-o_IncomeStmt!FL21*0.3,0)</f>
        <v/>
      </c>
      <c r="FM17" s="47">
        <f>IF(o_IncomeStmt!FM21&lt;&gt;0,-o_IncomeStmt!FM21*0.3,0)</f>
        <v/>
      </c>
      <c r="FN17" s="47">
        <f>IF(o_IncomeStmt!FN21&lt;&gt;0,-o_IncomeStmt!FN21*0.3,0)</f>
        <v/>
      </c>
      <c r="FO17" s="47">
        <f>IF(o_IncomeStmt!FO21&lt;&gt;0,-o_IncomeStmt!FO21*0.3,0)</f>
        <v/>
      </c>
      <c r="FP17" s="47">
        <f>IF(o_IncomeStmt!FP21&lt;&gt;0,-o_IncomeStmt!FP21*0.3,0)</f>
        <v/>
      </c>
      <c r="FQ17" s="47">
        <f>IF(o_IncomeStmt!FQ21&lt;&gt;0,-o_IncomeStmt!FQ21*0.3,0)</f>
        <v/>
      </c>
      <c r="FR17" s="47">
        <f>IF(o_IncomeStmt!FR21&lt;&gt;0,-o_IncomeStmt!FR21*0.3,0)</f>
        <v/>
      </c>
      <c r="FS17" s="47">
        <f>IF(o_IncomeStmt!FS21&lt;&gt;0,-o_IncomeStmt!FS21*0.3,0)</f>
        <v/>
      </c>
      <c r="FT17" s="47">
        <f>IF(o_IncomeStmt!FT21&lt;&gt;0,-o_IncomeStmt!FT21*0.3,0)</f>
        <v/>
      </c>
      <c r="FU17" s="47">
        <f>IF(o_IncomeStmt!FU21&lt;&gt;0,-o_IncomeStmt!FU21*0.3,0)</f>
        <v/>
      </c>
      <c r="FV17" s="47">
        <f>IF(o_IncomeStmt!FV21&lt;&gt;0,-o_IncomeStmt!FV21*0.3,0)</f>
        <v/>
      </c>
      <c r="FW17" s="47">
        <f>IF(o_IncomeStmt!FW21&lt;&gt;0,-o_IncomeStmt!FW21*0.3,0)</f>
        <v/>
      </c>
      <c r="FX17" s="47">
        <f>IF(o_IncomeStmt!FX21&lt;&gt;0,-o_IncomeStmt!FX21*0.3,0)</f>
        <v/>
      </c>
      <c r="FY17" s="47">
        <f>IF(o_IncomeStmt!FY21&lt;&gt;0,-o_IncomeStmt!FY21*0.3,0)</f>
        <v/>
      </c>
      <c r="FZ17" s="47">
        <f>IF(o_IncomeStmt!FZ21&lt;&gt;0,-o_IncomeStmt!FZ21*0.3,0)</f>
        <v/>
      </c>
      <c r="GA17" s="47">
        <f>IF(o_IncomeStmt!GA21&lt;&gt;0,-o_IncomeStmt!GA21*0.3,0)</f>
        <v/>
      </c>
    </row>
    <row r="18">
      <c r="A18" s="25" t="inlineStr">
        <is>
          <t>Deferred Revenue (Stream Deposit)</t>
        </is>
      </c>
      <c r="D18" s="37">
        <f>i_Financing!D10</f>
        <v/>
      </c>
      <c r="E18" s="37">
        <f>MAX(0,D18+i_Financing!E10-IF(i_MiningPlan!E19&gt;0,i_Pricing!B22/126,0))</f>
        <v/>
      </c>
      <c r="F18" s="37">
        <f>MAX(0,E18+i_Financing!F10-IF(i_MiningPlan!F19&gt;0,i_Pricing!B22/126,0))</f>
        <v/>
      </c>
      <c r="G18" s="37">
        <f>MAX(0,F18+i_Financing!G10-IF(i_MiningPlan!G19&gt;0,i_Pricing!B22/126,0))</f>
        <v/>
      </c>
      <c r="H18" s="37">
        <f>MAX(0,G18+i_Financing!H10-IF(i_MiningPlan!H19&gt;0,i_Pricing!B22/126,0))</f>
        <v/>
      </c>
      <c r="I18" s="37">
        <f>MAX(0,H18+i_Financing!I10-IF(i_MiningPlan!I19&gt;0,i_Pricing!B22/126,0))</f>
        <v/>
      </c>
      <c r="J18" s="37">
        <f>MAX(0,I18+i_Financing!J10-IF(i_MiningPlan!J19&gt;0,i_Pricing!B22/126,0))</f>
        <v/>
      </c>
      <c r="K18" s="37">
        <f>MAX(0,J18+i_Financing!K10-IF(i_MiningPlan!K19&gt;0,i_Pricing!B22/126,0))</f>
        <v/>
      </c>
      <c r="L18" s="37">
        <f>MAX(0,K18+i_Financing!L10-IF(i_MiningPlan!L19&gt;0,i_Pricing!B22/126,0))</f>
        <v/>
      </c>
      <c r="M18" s="37">
        <f>MAX(0,L18+i_Financing!M10-IF(i_MiningPlan!M19&gt;0,i_Pricing!B22/126,0))</f>
        <v/>
      </c>
      <c r="N18" s="37">
        <f>MAX(0,M18+i_Financing!N10-IF(i_MiningPlan!N19&gt;0,i_Pricing!B22/126,0))</f>
        <v/>
      </c>
      <c r="O18" s="37">
        <f>MAX(0,N18+i_Financing!O10-IF(i_MiningPlan!O19&gt;0,i_Pricing!B22/126,0))</f>
        <v/>
      </c>
      <c r="P18" s="37">
        <f>MAX(0,O18+i_Financing!P10-IF(i_MiningPlan!P19&gt;0,i_Pricing!B22/126,0))</f>
        <v/>
      </c>
      <c r="Q18" s="37">
        <f>MAX(0,P18+i_Financing!Q10-IF(i_MiningPlan!Q19&gt;0,i_Pricing!B22/126,0))</f>
        <v/>
      </c>
      <c r="R18" s="37">
        <f>MAX(0,Q18+i_Financing!R10-IF(i_MiningPlan!R19&gt;0,i_Pricing!B22/126,0))</f>
        <v/>
      </c>
      <c r="S18" s="37">
        <f>MAX(0,R18+i_Financing!S10-IF(i_MiningPlan!S19&gt;0,i_Pricing!B22/126,0))</f>
        <v/>
      </c>
      <c r="T18" s="37">
        <f>MAX(0,S18+i_Financing!T10-IF(i_MiningPlan!T19&gt;0,i_Pricing!B22/126,0))</f>
        <v/>
      </c>
      <c r="U18" s="37">
        <f>MAX(0,T18+i_Financing!U10-IF(i_MiningPlan!U19&gt;0,i_Pricing!B22/126,0))</f>
        <v/>
      </c>
      <c r="V18" s="37">
        <f>MAX(0,U18+i_Financing!V10-IF(i_MiningPlan!V19&gt;0,i_Pricing!B22/126,0))</f>
        <v/>
      </c>
      <c r="W18" s="37">
        <f>MAX(0,V18+i_Financing!W10-IF(i_MiningPlan!W19&gt;0,i_Pricing!B22/126,0))</f>
        <v/>
      </c>
      <c r="X18" s="37">
        <f>MAX(0,W18+i_Financing!X10-IF(i_MiningPlan!X19&gt;0,i_Pricing!B22/126,0))</f>
        <v/>
      </c>
      <c r="Y18" s="37">
        <f>MAX(0,X18+i_Financing!Y10-IF(i_MiningPlan!Y19&gt;0,i_Pricing!B22/126,0))</f>
        <v/>
      </c>
      <c r="Z18" s="37">
        <f>MAX(0,Y18+i_Financing!Z10-IF(i_MiningPlan!Z19&gt;0,i_Pricing!B22/126,0))</f>
        <v/>
      </c>
      <c r="AA18" s="37">
        <f>MAX(0,Z18+i_Financing!AA10-IF(i_MiningPlan!AA19&gt;0,i_Pricing!B22/126,0))</f>
        <v/>
      </c>
      <c r="AB18" s="37">
        <f>MAX(0,AA18+i_Financing!AB10-IF(i_MiningPlan!AB19&gt;0,i_Pricing!B22/126,0))</f>
        <v/>
      </c>
      <c r="AC18" s="37">
        <f>MAX(0,AB18+i_Financing!AC10-IF(i_MiningPlan!AC19&gt;0,i_Pricing!B22/126,0))</f>
        <v/>
      </c>
      <c r="AD18" s="37">
        <f>MAX(0,AC18+i_Financing!AD10-IF(i_MiningPlan!AD19&gt;0,i_Pricing!B22/126,0))</f>
        <v/>
      </c>
      <c r="AE18" s="37">
        <f>MAX(0,AD18+i_Financing!AE10-IF(i_MiningPlan!AE19&gt;0,i_Pricing!B22/126,0))</f>
        <v/>
      </c>
      <c r="AF18" s="37">
        <f>MAX(0,AE18+i_Financing!AF10-IF(i_MiningPlan!AF19&gt;0,i_Pricing!B22/126,0))</f>
        <v/>
      </c>
      <c r="AG18" s="37">
        <f>MAX(0,AF18+i_Financing!AG10-IF(i_MiningPlan!AG19&gt;0,i_Pricing!B22/126,0))</f>
        <v/>
      </c>
      <c r="AH18" s="37">
        <f>MAX(0,AG18+i_Financing!AH10-IF(i_MiningPlan!AH19&gt;0,i_Pricing!B22/126,0))</f>
        <v/>
      </c>
      <c r="AI18" s="37">
        <f>MAX(0,AH18+i_Financing!AI10-IF(i_MiningPlan!AI19&gt;0,i_Pricing!B22/126,0))</f>
        <v/>
      </c>
      <c r="AJ18" s="37">
        <f>MAX(0,AI18+i_Financing!AJ10-IF(i_MiningPlan!AJ19&gt;0,i_Pricing!B22/126,0))</f>
        <v/>
      </c>
      <c r="AK18" s="37">
        <f>MAX(0,AJ18+i_Financing!AK10-IF(i_MiningPlan!AK19&gt;0,i_Pricing!B22/126,0))</f>
        <v/>
      </c>
      <c r="AL18" s="37">
        <f>MAX(0,AK18+i_Financing!AL10-IF(i_MiningPlan!AL19&gt;0,i_Pricing!B22/126,0))</f>
        <v/>
      </c>
      <c r="AM18" s="37">
        <f>MAX(0,AL18+i_Financing!AM10-IF(i_MiningPlan!AM19&gt;0,i_Pricing!B22/126,0))</f>
        <v/>
      </c>
      <c r="AN18" s="37">
        <f>MAX(0,AM18+i_Financing!AN10-IF(i_MiningPlan!AN19&gt;0,i_Pricing!B22/126,0))</f>
        <v/>
      </c>
      <c r="AO18" s="37">
        <f>MAX(0,AN18+i_Financing!AO10-IF(i_MiningPlan!AO19&gt;0,i_Pricing!B22/126,0))</f>
        <v/>
      </c>
      <c r="AP18" s="37">
        <f>MAX(0,AO18+i_Financing!AP10-IF(i_MiningPlan!AP19&gt;0,i_Pricing!B22/126,0))</f>
        <v/>
      </c>
      <c r="AQ18" s="37">
        <f>MAX(0,AP18+i_Financing!AQ10-IF(i_MiningPlan!AQ19&gt;0,i_Pricing!B22/126,0))</f>
        <v/>
      </c>
      <c r="AR18" s="37">
        <f>MAX(0,AQ18+i_Financing!AR10-IF(i_MiningPlan!AR19&gt;0,i_Pricing!B22/126,0))</f>
        <v/>
      </c>
      <c r="AS18" s="37">
        <f>MAX(0,AR18+i_Financing!AS10-IF(i_MiningPlan!AS19&gt;0,i_Pricing!B22/126,0))</f>
        <v/>
      </c>
      <c r="AT18" s="37">
        <f>MAX(0,AS18+i_Financing!AT10-IF(i_MiningPlan!AT19&gt;0,i_Pricing!B22/126,0))</f>
        <v/>
      </c>
      <c r="AU18" s="37">
        <f>MAX(0,AT18+i_Financing!AU10-IF(i_MiningPlan!AU19&gt;0,i_Pricing!B22/126,0))</f>
        <v/>
      </c>
      <c r="AV18" s="37">
        <f>MAX(0,AU18+i_Financing!AV10-IF(i_MiningPlan!AV19&gt;0,i_Pricing!B22/126,0))</f>
        <v/>
      </c>
      <c r="AW18" s="37">
        <f>MAX(0,AV18+i_Financing!AW10-IF(i_MiningPlan!AW19&gt;0,i_Pricing!B22/126,0))</f>
        <v/>
      </c>
      <c r="AX18" s="37">
        <f>MAX(0,AW18+i_Financing!AX10-IF(i_MiningPlan!AX19&gt;0,i_Pricing!B22/126,0))</f>
        <v/>
      </c>
      <c r="AY18" s="37">
        <f>MAX(0,AX18+i_Financing!AY10-IF(i_MiningPlan!AY19&gt;0,i_Pricing!B22/126,0))</f>
        <v/>
      </c>
      <c r="AZ18" s="37">
        <f>MAX(0,AY18+i_Financing!AZ10-IF(i_MiningPlan!AZ19&gt;0,i_Pricing!B22/126,0))</f>
        <v/>
      </c>
      <c r="BA18" s="37">
        <f>MAX(0,AZ18+i_Financing!BA10-IF(i_MiningPlan!BA19&gt;0,i_Pricing!B22/126,0))</f>
        <v/>
      </c>
      <c r="BB18" s="37">
        <f>MAX(0,BA18+i_Financing!BB10-IF(i_MiningPlan!BB19&gt;0,i_Pricing!B22/126,0))</f>
        <v/>
      </c>
      <c r="BC18" s="37">
        <f>MAX(0,BB18+i_Financing!BC10-IF(i_MiningPlan!BC19&gt;0,i_Pricing!B22/126,0))</f>
        <v/>
      </c>
      <c r="BD18" s="37">
        <f>MAX(0,BC18+i_Financing!BD10-IF(i_MiningPlan!BD19&gt;0,i_Pricing!B22/126,0))</f>
        <v/>
      </c>
      <c r="BE18" s="37">
        <f>MAX(0,BD18+i_Financing!BE10-IF(i_MiningPlan!BE19&gt;0,i_Pricing!B22/126,0))</f>
        <v/>
      </c>
      <c r="BF18" s="37">
        <f>MAX(0,BE18+i_Financing!BF10-IF(i_MiningPlan!BF19&gt;0,i_Pricing!B22/126,0))</f>
        <v/>
      </c>
      <c r="BG18" s="37">
        <f>MAX(0,BF18+i_Financing!BG10-IF(i_MiningPlan!BG19&gt;0,i_Pricing!B22/126,0))</f>
        <v/>
      </c>
      <c r="BH18" s="37">
        <f>MAX(0,BG18+i_Financing!BH10-IF(i_MiningPlan!BH19&gt;0,i_Pricing!B22/126,0))</f>
        <v/>
      </c>
      <c r="BI18" s="37">
        <f>MAX(0,BH18+i_Financing!BI10-IF(i_MiningPlan!BI19&gt;0,i_Pricing!B22/126,0))</f>
        <v/>
      </c>
      <c r="BJ18" s="37">
        <f>MAX(0,BI18+i_Financing!BJ10-IF(i_MiningPlan!BJ19&gt;0,i_Pricing!B22/126,0))</f>
        <v/>
      </c>
      <c r="BK18" s="37">
        <f>MAX(0,BJ18+i_Financing!BK10-IF(i_MiningPlan!BK19&gt;0,i_Pricing!B22/126,0))</f>
        <v/>
      </c>
      <c r="BL18" s="37">
        <f>MAX(0,BK18+i_Financing!BL10-IF(i_MiningPlan!BL19&gt;0,i_Pricing!B22/126,0))</f>
        <v/>
      </c>
      <c r="BM18" s="37">
        <f>MAX(0,BL18+i_Financing!BM10-IF(i_MiningPlan!BM19&gt;0,i_Pricing!B22/126,0))</f>
        <v/>
      </c>
      <c r="BN18" s="37">
        <f>MAX(0,BM18+i_Financing!BN10-IF(i_MiningPlan!BN19&gt;0,i_Pricing!B22/126,0))</f>
        <v/>
      </c>
      <c r="BO18" s="37">
        <f>MAX(0,BN18+i_Financing!BO10-IF(i_MiningPlan!BO19&gt;0,i_Pricing!B22/126,0))</f>
        <v/>
      </c>
      <c r="BP18" s="37">
        <f>MAX(0,BO18+i_Financing!BP10-IF(i_MiningPlan!BP19&gt;0,i_Pricing!B22/126,0))</f>
        <v/>
      </c>
      <c r="BQ18" s="37">
        <f>MAX(0,BP18+i_Financing!BQ10-IF(i_MiningPlan!BQ19&gt;0,i_Pricing!B22/126,0))</f>
        <v/>
      </c>
      <c r="BR18" s="37">
        <f>MAX(0,BQ18+i_Financing!BR10-IF(i_MiningPlan!BR19&gt;0,i_Pricing!B22/126,0))</f>
        <v/>
      </c>
      <c r="BS18" s="37">
        <f>MAX(0,BR18+i_Financing!BS10-IF(i_MiningPlan!BS19&gt;0,i_Pricing!B22/126,0))</f>
        <v/>
      </c>
      <c r="BT18" s="37">
        <f>MAX(0,BS18+i_Financing!BT10-IF(i_MiningPlan!BT19&gt;0,i_Pricing!B22/126,0))</f>
        <v/>
      </c>
      <c r="BU18" s="37">
        <f>MAX(0,BT18+i_Financing!BU10-IF(i_MiningPlan!BU19&gt;0,i_Pricing!B22/126,0))</f>
        <v/>
      </c>
      <c r="BV18" s="37">
        <f>MAX(0,BU18+i_Financing!BV10-IF(i_MiningPlan!BV19&gt;0,i_Pricing!B22/126,0))</f>
        <v/>
      </c>
      <c r="BW18" s="37">
        <f>MAX(0,BV18+i_Financing!BW10-IF(i_MiningPlan!BW19&gt;0,i_Pricing!B22/126,0))</f>
        <v/>
      </c>
      <c r="BX18" s="37">
        <f>MAX(0,BW18+i_Financing!BX10-IF(i_MiningPlan!BX19&gt;0,i_Pricing!B22/126,0))</f>
        <v/>
      </c>
      <c r="BY18" s="37">
        <f>MAX(0,BX18+i_Financing!BY10-IF(i_MiningPlan!BY19&gt;0,i_Pricing!B22/126,0))</f>
        <v/>
      </c>
      <c r="BZ18" s="37">
        <f>MAX(0,BY18+i_Financing!BZ10-IF(i_MiningPlan!BZ19&gt;0,i_Pricing!B22/126,0))</f>
        <v/>
      </c>
      <c r="CA18" s="37">
        <f>MAX(0,BZ18+i_Financing!CA10-IF(i_MiningPlan!CA19&gt;0,i_Pricing!B22/126,0))</f>
        <v/>
      </c>
      <c r="CB18" s="37">
        <f>MAX(0,CA18+i_Financing!CB10-IF(i_MiningPlan!CB19&gt;0,i_Pricing!B22/126,0))</f>
        <v/>
      </c>
      <c r="CC18" s="37">
        <f>MAX(0,CB18+i_Financing!CC10-IF(i_MiningPlan!CC19&gt;0,i_Pricing!B22/126,0))</f>
        <v/>
      </c>
      <c r="CD18" s="37">
        <f>MAX(0,CC18+i_Financing!CD10-IF(i_MiningPlan!CD19&gt;0,i_Pricing!B22/126,0))</f>
        <v/>
      </c>
      <c r="CE18" s="37">
        <f>MAX(0,CD18+i_Financing!CE10-IF(i_MiningPlan!CE19&gt;0,i_Pricing!B22/126,0))</f>
        <v/>
      </c>
      <c r="CF18" s="37">
        <f>MAX(0,CE18+i_Financing!CF10-IF(i_MiningPlan!CF19&gt;0,i_Pricing!B22/126,0))</f>
        <v/>
      </c>
      <c r="CG18" s="37">
        <f>MAX(0,CF18+i_Financing!CG10-IF(i_MiningPlan!CG19&gt;0,i_Pricing!B22/126,0))</f>
        <v/>
      </c>
      <c r="CH18" s="37">
        <f>MAX(0,CG18+i_Financing!CH10-IF(i_MiningPlan!CH19&gt;0,i_Pricing!B22/126,0))</f>
        <v/>
      </c>
      <c r="CI18" s="37">
        <f>MAX(0,CH18+i_Financing!CI10-IF(i_MiningPlan!CI19&gt;0,i_Pricing!B22/126,0))</f>
        <v/>
      </c>
      <c r="CJ18" s="37">
        <f>MAX(0,CI18+i_Financing!CJ10-IF(i_MiningPlan!CJ19&gt;0,i_Pricing!B22/126,0))</f>
        <v/>
      </c>
      <c r="CK18" s="37">
        <f>MAX(0,CJ18+i_Financing!CK10-IF(i_MiningPlan!CK19&gt;0,i_Pricing!B22/126,0))</f>
        <v/>
      </c>
      <c r="CL18" s="37">
        <f>MAX(0,CK18+i_Financing!CL10-IF(i_MiningPlan!CL19&gt;0,i_Pricing!B22/126,0))</f>
        <v/>
      </c>
      <c r="CM18" s="37">
        <f>MAX(0,CL18+i_Financing!CM10-IF(i_MiningPlan!CM19&gt;0,i_Pricing!B22/126,0))</f>
        <v/>
      </c>
      <c r="CN18" s="37">
        <f>MAX(0,CM18+i_Financing!CN10-IF(i_MiningPlan!CN19&gt;0,i_Pricing!B22/126,0))</f>
        <v/>
      </c>
      <c r="CO18" s="37">
        <f>MAX(0,CN18+i_Financing!CO10-IF(i_MiningPlan!CO19&gt;0,i_Pricing!B22/126,0))</f>
        <v/>
      </c>
      <c r="CP18" s="37">
        <f>MAX(0,CO18+i_Financing!CP10-IF(i_MiningPlan!CP19&gt;0,i_Pricing!B22/126,0))</f>
        <v/>
      </c>
      <c r="CQ18" s="37">
        <f>MAX(0,CP18+i_Financing!CQ10-IF(i_MiningPlan!CQ19&gt;0,i_Pricing!B22/126,0))</f>
        <v/>
      </c>
      <c r="CR18" s="37">
        <f>MAX(0,CQ18+i_Financing!CR10-IF(i_MiningPlan!CR19&gt;0,i_Pricing!B22/126,0))</f>
        <v/>
      </c>
      <c r="CS18" s="37">
        <f>MAX(0,CR18+i_Financing!CS10-IF(i_MiningPlan!CS19&gt;0,i_Pricing!B22/126,0))</f>
        <v/>
      </c>
      <c r="CT18" s="37">
        <f>MAX(0,CS18+i_Financing!CT10-IF(i_MiningPlan!CT19&gt;0,i_Pricing!B22/126,0))</f>
        <v/>
      </c>
      <c r="CU18" s="37">
        <f>MAX(0,CT18+i_Financing!CU10-IF(i_MiningPlan!CU19&gt;0,i_Pricing!B22/126,0))</f>
        <v/>
      </c>
      <c r="CV18" s="37">
        <f>MAX(0,CU18+i_Financing!CV10-IF(i_MiningPlan!CV19&gt;0,i_Pricing!B22/126,0))</f>
        <v/>
      </c>
      <c r="CW18" s="37">
        <f>MAX(0,CV18+i_Financing!CW10-IF(i_MiningPlan!CW19&gt;0,i_Pricing!B22/126,0))</f>
        <v/>
      </c>
      <c r="CX18" s="37">
        <f>MAX(0,CW18+i_Financing!CX10-IF(i_MiningPlan!CX19&gt;0,i_Pricing!B22/126,0))</f>
        <v/>
      </c>
      <c r="CY18" s="37">
        <f>MAX(0,CX18+i_Financing!CY10-IF(i_MiningPlan!CY19&gt;0,i_Pricing!B22/126,0))</f>
        <v/>
      </c>
      <c r="CZ18" s="37">
        <f>MAX(0,CY18+i_Financing!CZ10-IF(i_MiningPlan!CZ19&gt;0,i_Pricing!B22/126,0))</f>
        <v/>
      </c>
      <c r="DA18" s="37">
        <f>MAX(0,CZ18+i_Financing!DA10-IF(i_MiningPlan!DA19&gt;0,i_Pricing!B22/126,0))</f>
        <v/>
      </c>
      <c r="DB18" s="37">
        <f>MAX(0,DA18+i_Financing!DB10-IF(i_MiningPlan!DB19&gt;0,i_Pricing!B22/126,0))</f>
        <v/>
      </c>
      <c r="DC18" s="37">
        <f>MAX(0,DB18+i_Financing!DC10-IF(i_MiningPlan!DC19&gt;0,i_Pricing!B22/126,0))</f>
        <v/>
      </c>
      <c r="DD18" s="37">
        <f>MAX(0,DC18+i_Financing!DD10-IF(i_MiningPlan!DD19&gt;0,i_Pricing!B22/126,0))</f>
        <v/>
      </c>
      <c r="DE18" s="37">
        <f>MAX(0,DD18+i_Financing!DE10-IF(i_MiningPlan!DE19&gt;0,i_Pricing!B22/126,0))</f>
        <v/>
      </c>
      <c r="DF18" s="37">
        <f>MAX(0,DE18+i_Financing!DF10-IF(i_MiningPlan!DF19&gt;0,i_Pricing!B22/126,0))</f>
        <v/>
      </c>
      <c r="DG18" s="37">
        <f>MAX(0,DF18+i_Financing!DG10-IF(i_MiningPlan!DG19&gt;0,i_Pricing!B22/126,0))</f>
        <v/>
      </c>
      <c r="DH18" s="37">
        <f>MAX(0,DG18+i_Financing!DH10-IF(i_MiningPlan!DH19&gt;0,i_Pricing!B22/126,0))</f>
        <v/>
      </c>
      <c r="DI18" s="37">
        <f>MAX(0,DH18+i_Financing!DI10-IF(i_MiningPlan!DI19&gt;0,i_Pricing!B22/126,0))</f>
        <v/>
      </c>
      <c r="DJ18" s="37">
        <f>MAX(0,DI18+i_Financing!DJ10-IF(i_MiningPlan!DJ19&gt;0,i_Pricing!B22/126,0))</f>
        <v/>
      </c>
      <c r="DK18" s="37">
        <f>MAX(0,DJ18+i_Financing!DK10-IF(i_MiningPlan!DK19&gt;0,i_Pricing!B22/126,0))</f>
        <v/>
      </c>
      <c r="DL18" s="37">
        <f>MAX(0,DK18+i_Financing!DL10-IF(i_MiningPlan!DL19&gt;0,i_Pricing!B22/126,0))</f>
        <v/>
      </c>
      <c r="DM18" s="37">
        <f>MAX(0,DL18+i_Financing!DM10-IF(i_MiningPlan!DM19&gt;0,i_Pricing!B22/126,0))</f>
        <v/>
      </c>
      <c r="DN18" s="37">
        <f>MAX(0,DM18+i_Financing!DN10-IF(i_MiningPlan!DN19&gt;0,i_Pricing!B22/126,0))</f>
        <v/>
      </c>
      <c r="DO18" s="37">
        <f>MAX(0,DN18+i_Financing!DO10-IF(i_MiningPlan!DO19&gt;0,i_Pricing!B22/126,0))</f>
        <v/>
      </c>
      <c r="DP18" s="37">
        <f>MAX(0,DO18+i_Financing!DP10-IF(i_MiningPlan!DP19&gt;0,i_Pricing!B22/126,0))</f>
        <v/>
      </c>
      <c r="DQ18" s="37">
        <f>MAX(0,DP18+i_Financing!DQ10-IF(i_MiningPlan!DQ19&gt;0,i_Pricing!B22/126,0))</f>
        <v/>
      </c>
      <c r="DR18" s="37">
        <f>MAX(0,DQ18+i_Financing!DR10-IF(i_MiningPlan!DR19&gt;0,i_Pricing!B22/126,0))</f>
        <v/>
      </c>
      <c r="DS18" s="37">
        <f>MAX(0,DR18+i_Financing!DS10-IF(i_MiningPlan!DS19&gt;0,i_Pricing!B22/126,0))</f>
        <v/>
      </c>
      <c r="DT18" s="37">
        <f>MAX(0,DS18+i_Financing!DT10-IF(i_MiningPlan!DT19&gt;0,i_Pricing!B22/126,0))</f>
        <v/>
      </c>
      <c r="DU18" s="37">
        <f>MAX(0,DT18+i_Financing!DU10-IF(i_MiningPlan!DU19&gt;0,i_Pricing!B22/126,0))</f>
        <v/>
      </c>
      <c r="DV18" s="37">
        <f>MAX(0,DU18+i_Financing!DV10-IF(i_MiningPlan!DV19&gt;0,i_Pricing!B22/126,0))</f>
        <v/>
      </c>
      <c r="DW18" s="37">
        <f>MAX(0,DV18+i_Financing!DW10-IF(i_MiningPlan!DW19&gt;0,i_Pricing!B22/126,0))</f>
        <v/>
      </c>
      <c r="DX18" s="37">
        <f>MAX(0,DW18+i_Financing!DX10-IF(i_MiningPlan!DX19&gt;0,i_Pricing!B22/126,0))</f>
        <v/>
      </c>
      <c r="DY18" s="37">
        <f>MAX(0,DX18+i_Financing!DY10-IF(i_MiningPlan!DY19&gt;0,i_Pricing!B22/126,0))</f>
        <v/>
      </c>
      <c r="DZ18" s="37">
        <f>MAX(0,DY18+i_Financing!DZ10-IF(i_MiningPlan!DZ19&gt;0,i_Pricing!B22/126,0))</f>
        <v/>
      </c>
      <c r="EA18" s="37">
        <f>MAX(0,DZ18+i_Financing!EA10-IF(i_MiningPlan!EA19&gt;0,i_Pricing!B22/126,0))</f>
        <v/>
      </c>
      <c r="EB18" s="37">
        <f>MAX(0,EA18+i_Financing!EB10-IF(i_MiningPlan!EB19&gt;0,i_Pricing!B22/126,0))</f>
        <v/>
      </c>
      <c r="EC18" s="37">
        <f>MAX(0,EB18+i_Financing!EC10-IF(i_MiningPlan!EC19&gt;0,i_Pricing!B22/126,0))</f>
        <v/>
      </c>
      <c r="ED18" s="37">
        <f>MAX(0,EC18+i_Financing!ED10-IF(i_MiningPlan!ED19&gt;0,i_Pricing!B22/126,0))</f>
        <v/>
      </c>
      <c r="EE18" s="37">
        <f>MAX(0,ED18+i_Financing!EE10-IF(i_MiningPlan!EE19&gt;0,i_Pricing!B22/126,0))</f>
        <v/>
      </c>
      <c r="EF18" s="37">
        <f>MAX(0,EE18+i_Financing!EF10-IF(i_MiningPlan!EF19&gt;0,i_Pricing!B22/126,0))</f>
        <v/>
      </c>
      <c r="EG18" s="37">
        <f>MAX(0,EF18+i_Financing!EG10-IF(i_MiningPlan!EG19&gt;0,i_Pricing!B22/126,0))</f>
        <v/>
      </c>
      <c r="EH18" s="37">
        <f>MAX(0,EG18+i_Financing!EH10-IF(i_MiningPlan!EH19&gt;0,i_Pricing!B22/126,0))</f>
        <v/>
      </c>
      <c r="EI18" s="37">
        <f>MAX(0,EH18+i_Financing!EI10-IF(i_MiningPlan!EI19&gt;0,i_Pricing!B22/126,0))</f>
        <v/>
      </c>
      <c r="EJ18" s="37">
        <f>MAX(0,EI18+i_Financing!EJ10-IF(i_MiningPlan!EJ19&gt;0,i_Pricing!B22/126,0))</f>
        <v/>
      </c>
      <c r="EK18" s="37">
        <f>MAX(0,EJ18+i_Financing!EK10-IF(i_MiningPlan!EK19&gt;0,i_Pricing!B22/126,0))</f>
        <v/>
      </c>
      <c r="EL18" s="37">
        <f>MAX(0,EK18+i_Financing!EL10-IF(i_MiningPlan!EL19&gt;0,i_Pricing!B22/126,0))</f>
        <v/>
      </c>
      <c r="EM18" s="37">
        <f>MAX(0,EL18+i_Financing!EM10-IF(i_MiningPlan!EM19&gt;0,i_Pricing!B22/126,0))</f>
        <v/>
      </c>
      <c r="EN18" s="37">
        <f>MAX(0,EM18+i_Financing!EN10-IF(i_MiningPlan!EN19&gt;0,i_Pricing!B22/126,0))</f>
        <v/>
      </c>
      <c r="EO18" s="37">
        <f>MAX(0,EN18+i_Financing!EO10-IF(i_MiningPlan!EO19&gt;0,i_Pricing!B22/126,0))</f>
        <v/>
      </c>
      <c r="EP18" s="37">
        <f>MAX(0,EO18+i_Financing!EP10-IF(i_MiningPlan!EP19&gt;0,i_Pricing!B22/126,0))</f>
        <v/>
      </c>
      <c r="EQ18" s="37">
        <f>MAX(0,EP18+i_Financing!EQ10-IF(i_MiningPlan!EQ19&gt;0,i_Pricing!B22/126,0))</f>
        <v/>
      </c>
      <c r="ER18" s="37">
        <f>MAX(0,EQ18+i_Financing!ER10-IF(i_MiningPlan!ER19&gt;0,i_Pricing!B22/126,0))</f>
        <v/>
      </c>
      <c r="ES18" s="37">
        <f>MAX(0,ER18+i_Financing!ES10-IF(i_MiningPlan!ES19&gt;0,i_Pricing!B22/126,0))</f>
        <v/>
      </c>
      <c r="ET18" s="37">
        <f>MAX(0,ES18+i_Financing!ET10-IF(i_MiningPlan!ET19&gt;0,i_Pricing!B22/126,0))</f>
        <v/>
      </c>
      <c r="EU18" s="37">
        <f>MAX(0,ET18+i_Financing!EU10-IF(i_MiningPlan!EU19&gt;0,i_Pricing!B22/126,0))</f>
        <v/>
      </c>
      <c r="EV18" s="37">
        <f>MAX(0,EU18+i_Financing!EV10-IF(i_MiningPlan!EV19&gt;0,i_Pricing!B22/126,0))</f>
        <v/>
      </c>
      <c r="EW18" s="37">
        <f>MAX(0,EV18+i_Financing!EW10-IF(i_MiningPlan!EW19&gt;0,i_Pricing!B22/126,0))</f>
        <v/>
      </c>
      <c r="EX18" s="37">
        <f>MAX(0,EW18+i_Financing!EX10-IF(i_MiningPlan!EX19&gt;0,i_Pricing!B22/126,0))</f>
        <v/>
      </c>
      <c r="EY18" s="37">
        <f>MAX(0,EX18+i_Financing!EY10-IF(i_MiningPlan!EY19&gt;0,i_Pricing!B22/126,0))</f>
        <v/>
      </c>
      <c r="EZ18" s="37">
        <f>MAX(0,EY18+i_Financing!EZ10-IF(i_MiningPlan!EZ19&gt;0,i_Pricing!B22/126,0))</f>
        <v/>
      </c>
      <c r="FA18" s="37">
        <f>MAX(0,EZ18+i_Financing!FA10-IF(i_MiningPlan!FA19&gt;0,i_Pricing!B22/126,0))</f>
        <v/>
      </c>
      <c r="FB18" s="37">
        <f>MAX(0,FA18+i_Financing!FB10-IF(i_MiningPlan!FB19&gt;0,i_Pricing!B22/126,0))</f>
        <v/>
      </c>
      <c r="FC18" s="37">
        <f>MAX(0,FB18+i_Financing!FC10-IF(i_MiningPlan!FC19&gt;0,i_Pricing!B22/126,0))</f>
        <v/>
      </c>
      <c r="FD18" s="37">
        <f>MAX(0,FC18+i_Financing!FD10-IF(i_MiningPlan!FD19&gt;0,i_Pricing!B22/126,0))</f>
        <v/>
      </c>
      <c r="FE18" s="37">
        <f>MAX(0,FD18+i_Financing!FE10-IF(i_MiningPlan!FE19&gt;0,i_Pricing!B22/126,0))</f>
        <v/>
      </c>
      <c r="FF18" s="37">
        <f>MAX(0,FE18+i_Financing!FF10-IF(i_MiningPlan!FF19&gt;0,i_Pricing!B22/126,0))</f>
        <v/>
      </c>
      <c r="FG18" s="37">
        <f>MAX(0,FF18+i_Financing!FG10-IF(i_MiningPlan!FG19&gt;0,i_Pricing!B22/126,0))</f>
        <v/>
      </c>
      <c r="FH18" s="37">
        <f>MAX(0,FG18+i_Financing!FH10-IF(i_MiningPlan!FH19&gt;0,i_Pricing!B22/126,0))</f>
        <v/>
      </c>
      <c r="FI18" s="37">
        <f>MAX(0,FH18+i_Financing!FI10-IF(i_MiningPlan!FI19&gt;0,i_Pricing!B22/126,0))</f>
        <v/>
      </c>
      <c r="FJ18" s="37">
        <f>MAX(0,FI18+i_Financing!FJ10-IF(i_MiningPlan!FJ19&gt;0,i_Pricing!B22/126,0))</f>
        <v/>
      </c>
      <c r="FK18" s="37">
        <f>MAX(0,FJ18+i_Financing!FK10-IF(i_MiningPlan!FK19&gt;0,i_Pricing!B22/126,0))</f>
        <v/>
      </c>
      <c r="FL18" s="37">
        <f>MAX(0,FK18+i_Financing!FL10-IF(i_MiningPlan!FL19&gt;0,i_Pricing!B22/126,0))</f>
        <v/>
      </c>
      <c r="FM18" s="37">
        <f>MAX(0,FL18+i_Financing!FM10-IF(i_MiningPlan!FM19&gt;0,i_Pricing!B22/126,0))</f>
        <v/>
      </c>
      <c r="FN18" s="37">
        <f>MAX(0,FM18+i_Financing!FN10-IF(i_MiningPlan!FN19&gt;0,i_Pricing!B22/126,0))</f>
        <v/>
      </c>
      <c r="FO18" s="37">
        <f>MAX(0,FN18+i_Financing!FO10-IF(i_MiningPlan!FO19&gt;0,i_Pricing!B22/126,0))</f>
        <v/>
      </c>
      <c r="FP18" s="37">
        <f>MAX(0,FO18+i_Financing!FP10-IF(i_MiningPlan!FP19&gt;0,i_Pricing!B22/126,0))</f>
        <v/>
      </c>
      <c r="FQ18" s="37">
        <f>MAX(0,FP18+i_Financing!FQ10-IF(i_MiningPlan!FQ19&gt;0,i_Pricing!B22/126,0))</f>
        <v/>
      </c>
      <c r="FR18" s="37">
        <f>MAX(0,FQ18+i_Financing!FR10-IF(i_MiningPlan!FR19&gt;0,i_Pricing!B22/126,0))</f>
        <v/>
      </c>
      <c r="FS18" s="37">
        <f>MAX(0,FR18+i_Financing!FS10-IF(i_MiningPlan!FS19&gt;0,i_Pricing!B22/126,0))</f>
        <v/>
      </c>
      <c r="FT18" s="37">
        <f>MAX(0,FS18+i_Financing!FT10-IF(i_MiningPlan!FT19&gt;0,i_Pricing!B22/126,0))</f>
        <v/>
      </c>
      <c r="FU18" s="37">
        <f>MAX(0,FT18+i_Financing!FU10-IF(i_MiningPlan!FU19&gt;0,i_Pricing!B22/126,0))</f>
        <v/>
      </c>
      <c r="FV18" s="37">
        <f>MAX(0,FU18+i_Financing!FV10-IF(i_MiningPlan!FV19&gt;0,i_Pricing!B22/126,0))</f>
        <v/>
      </c>
      <c r="FW18" s="37">
        <f>MAX(0,FV18+i_Financing!FW10-IF(i_MiningPlan!FW19&gt;0,i_Pricing!B22/126,0))</f>
        <v/>
      </c>
      <c r="FX18" s="37">
        <f>MAX(0,FW18+i_Financing!FX10-IF(i_MiningPlan!FX19&gt;0,i_Pricing!B22/126,0))</f>
        <v/>
      </c>
      <c r="FY18" s="37">
        <f>MAX(0,FX18+i_Financing!FY10-IF(i_MiningPlan!FY19&gt;0,i_Pricing!B22/126,0))</f>
        <v/>
      </c>
      <c r="FZ18" s="37">
        <f>MAX(0,FY18+i_Financing!FZ10-IF(i_MiningPlan!FZ19&gt;0,i_Pricing!B22/126,0))</f>
        <v/>
      </c>
      <c r="GA18" s="37">
        <f>MAX(0,FZ18+i_Financing!GA10-IF(i_MiningPlan!GA19&gt;0,i_Pricing!B22/126,0))</f>
        <v/>
      </c>
    </row>
    <row r="19">
      <c r="A19" s="24" t="inlineStr">
        <is>
          <t>Total Liabilities</t>
        </is>
      </c>
      <c r="D19" s="48">
        <f>D16+D17+D18</f>
        <v/>
      </c>
      <c r="E19" s="48">
        <f>E16+E17+E18</f>
        <v/>
      </c>
      <c r="F19" s="48">
        <f>F16+F17+F18</f>
        <v/>
      </c>
      <c r="G19" s="48">
        <f>G16+G17+G18</f>
        <v/>
      </c>
      <c r="H19" s="48">
        <f>H16+H17+H18</f>
        <v/>
      </c>
      <c r="I19" s="48">
        <f>I16+I17+I18</f>
        <v/>
      </c>
      <c r="J19" s="48">
        <f>J16+J17+J18</f>
        <v/>
      </c>
      <c r="K19" s="48">
        <f>K16+K17+K18</f>
        <v/>
      </c>
      <c r="L19" s="48">
        <f>L16+L17+L18</f>
        <v/>
      </c>
      <c r="M19" s="48">
        <f>M16+M17+M18</f>
        <v/>
      </c>
      <c r="N19" s="48">
        <f>N16+N17+N18</f>
        <v/>
      </c>
      <c r="O19" s="48">
        <f>O16+O17+O18</f>
        <v/>
      </c>
      <c r="P19" s="48">
        <f>P16+P17+P18</f>
        <v/>
      </c>
      <c r="Q19" s="48">
        <f>Q16+Q17+Q18</f>
        <v/>
      </c>
      <c r="R19" s="48">
        <f>R16+R17+R18</f>
        <v/>
      </c>
      <c r="S19" s="48">
        <f>S16+S17+S18</f>
        <v/>
      </c>
      <c r="T19" s="48">
        <f>T16+T17+T18</f>
        <v/>
      </c>
      <c r="U19" s="48">
        <f>U16+U17+U18</f>
        <v/>
      </c>
      <c r="V19" s="48">
        <f>V16+V17+V18</f>
        <v/>
      </c>
      <c r="W19" s="48">
        <f>W16+W17+W18</f>
        <v/>
      </c>
      <c r="X19" s="48">
        <f>X16+X17+X18</f>
        <v/>
      </c>
      <c r="Y19" s="48">
        <f>Y16+Y17+Y18</f>
        <v/>
      </c>
      <c r="Z19" s="48">
        <f>Z16+Z17+Z18</f>
        <v/>
      </c>
      <c r="AA19" s="48">
        <f>AA16+AA17+AA18</f>
        <v/>
      </c>
      <c r="AB19" s="48">
        <f>AB16+AB17+AB18</f>
        <v/>
      </c>
      <c r="AC19" s="48">
        <f>AC16+AC17+AC18</f>
        <v/>
      </c>
      <c r="AD19" s="48">
        <f>AD16+AD17+AD18</f>
        <v/>
      </c>
      <c r="AE19" s="48">
        <f>AE16+AE17+AE18</f>
        <v/>
      </c>
      <c r="AF19" s="48">
        <f>AF16+AF17+AF18</f>
        <v/>
      </c>
      <c r="AG19" s="48">
        <f>AG16+AG17+AG18</f>
        <v/>
      </c>
      <c r="AH19" s="48">
        <f>AH16+AH17+AH18</f>
        <v/>
      </c>
      <c r="AI19" s="48">
        <f>AI16+AI17+AI18</f>
        <v/>
      </c>
      <c r="AJ19" s="48">
        <f>AJ16+AJ17+AJ18</f>
        <v/>
      </c>
      <c r="AK19" s="48">
        <f>AK16+AK17+AK18</f>
        <v/>
      </c>
      <c r="AL19" s="48">
        <f>AL16+AL17+AL18</f>
        <v/>
      </c>
      <c r="AM19" s="48">
        <f>AM16+AM17+AM18</f>
        <v/>
      </c>
      <c r="AN19" s="48">
        <f>AN16+AN17+AN18</f>
        <v/>
      </c>
      <c r="AO19" s="48">
        <f>AO16+AO17+AO18</f>
        <v/>
      </c>
      <c r="AP19" s="48">
        <f>AP16+AP17+AP18</f>
        <v/>
      </c>
      <c r="AQ19" s="48">
        <f>AQ16+AQ17+AQ18</f>
        <v/>
      </c>
      <c r="AR19" s="48">
        <f>AR16+AR17+AR18</f>
        <v/>
      </c>
      <c r="AS19" s="48">
        <f>AS16+AS17+AS18</f>
        <v/>
      </c>
      <c r="AT19" s="48">
        <f>AT16+AT17+AT18</f>
        <v/>
      </c>
      <c r="AU19" s="48">
        <f>AU16+AU17+AU18</f>
        <v/>
      </c>
      <c r="AV19" s="48">
        <f>AV16+AV17+AV18</f>
        <v/>
      </c>
      <c r="AW19" s="48">
        <f>AW16+AW17+AW18</f>
        <v/>
      </c>
      <c r="AX19" s="48">
        <f>AX16+AX17+AX18</f>
        <v/>
      </c>
      <c r="AY19" s="48">
        <f>AY16+AY17+AY18</f>
        <v/>
      </c>
      <c r="AZ19" s="48">
        <f>AZ16+AZ17+AZ18</f>
        <v/>
      </c>
      <c r="BA19" s="48">
        <f>BA16+BA17+BA18</f>
        <v/>
      </c>
      <c r="BB19" s="48">
        <f>BB16+BB17+BB18</f>
        <v/>
      </c>
      <c r="BC19" s="48">
        <f>BC16+BC17+BC18</f>
        <v/>
      </c>
      <c r="BD19" s="48">
        <f>BD16+BD17+BD18</f>
        <v/>
      </c>
      <c r="BE19" s="48">
        <f>BE16+BE17+BE18</f>
        <v/>
      </c>
      <c r="BF19" s="48">
        <f>BF16+BF17+BF18</f>
        <v/>
      </c>
      <c r="BG19" s="48">
        <f>BG16+BG17+BG18</f>
        <v/>
      </c>
      <c r="BH19" s="48">
        <f>BH16+BH17+BH18</f>
        <v/>
      </c>
      <c r="BI19" s="48">
        <f>BI16+BI17+BI18</f>
        <v/>
      </c>
      <c r="BJ19" s="48">
        <f>BJ16+BJ17+BJ18</f>
        <v/>
      </c>
      <c r="BK19" s="48">
        <f>BK16+BK17+BK18</f>
        <v/>
      </c>
      <c r="BL19" s="48">
        <f>BL16+BL17+BL18</f>
        <v/>
      </c>
      <c r="BM19" s="48">
        <f>BM16+BM17+BM18</f>
        <v/>
      </c>
      <c r="BN19" s="48">
        <f>BN16+BN17+BN18</f>
        <v/>
      </c>
      <c r="BO19" s="48">
        <f>BO16+BO17+BO18</f>
        <v/>
      </c>
      <c r="BP19" s="48">
        <f>BP16+BP17+BP18</f>
        <v/>
      </c>
      <c r="BQ19" s="48">
        <f>BQ16+BQ17+BQ18</f>
        <v/>
      </c>
      <c r="BR19" s="48">
        <f>BR16+BR17+BR18</f>
        <v/>
      </c>
      <c r="BS19" s="48">
        <f>BS16+BS17+BS18</f>
        <v/>
      </c>
      <c r="BT19" s="48">
        <f>BT16+BT17+BT18</f>
        <v/>
      </c>
      <c r="BU19" s="48">
        <f>BU16+BU17+BU18</f>
        <v/>
      </c>
      <c r="BV19" s="48">
        <f>BV16+BV17+BV18</f>
        <v/>
      </c>
      <c r="BW19" s="48">
        <f>BW16+BW17+BW18</f>
        <v/>
      </c>
      <c r="BX19" s="48">
        <f>BX16+BX17+BX18</f>
        <v/>
      </c>
      <c r="BY19" s="48">
        <f>BY16+BY17+BY18</f>
        <v/>
      </c>
      <c r="BZ19" s="48">
        <f>BZ16+BZ17+BZ18</f>
        <v/>
      </c>
      <c r="CA19" s="48">
        <f>CA16+CA17+CA18</f>
        <v/>
      </c>
      <c r="CB19" s="48">
        <f>CB16+CB17+CB18</f>
        <v/>
      </c>
      <c r="CC19" s="48">
        <f>CC16+CC17+CC18</f>
        <v/>
      </c>
      <c r="CD19" s="48">
        <f>CD16+CD17+CD18</f>
        <v/>
      </c>
      <c r="CE19" s="48">
        <f>CE16+CE17+CE18</f>
        <v/>
      </c>
      <c r="CF19" s="48">
        <f>CF16+CF17+CF18</f>
        <v/>
      </c>
      <c r="CG19" s="48">
        <f>CG16+CG17+CG18</f>
        <v/>
      </c>
      <c r="CH19" s="48">
        <f>CH16+CH17+CH18</f>
        <v/>
      </c>
      <c r="CI19" s="48">
        <f>CI16+CI17+CI18</f>
        <v/>
      </c>
      <c r="CJ19" s="48">
        <f>CJ16+CJ17+CJ18</f>
        <v/>
      </c>
      <c r="CK19" s="48">
        <f>CK16+CK17+CK18</f>
        <v/>
      </c>
      <c r="CL19" s="48">
        <f>CL16+CL17+CL18</f>
        <v/>
      </c>
      <c r="CM19" s="48">
        <f>CM16+CM17+CM18</f>
        <v/>
      </c>
      <c r="CN19" s="48">
        <f>CN16+CN17+CN18</f>
        <v/>
      </c>
      <c r="CO19" s="48">
        <f>CO16+CO17+CO18</f>
        <v/>
      </c>
      <c r="CP19" s="48">
        <f>CP16+CP17+CP18</f>
        <v/>
      </c>
      <c r="CQ19" s="48">
        <f>CQ16+CQ17+CQ18</f>
        <v/>
      </c>
      <c r="CR19" s="48">
        <f>CR16+CR17+CR18</f>
        <v/>
      </c>
      <c r="CS19" s="48">
        <f>CS16+CS17+CS18</f>
        <v/>
      </c>
      <c r="CT19" s="48">
        <f>CT16+CT17+CT18</f>
        <v/>
      </c>
      <c r="CU19" s="48">
        <f>CU16+CU17+CU18</f>
        <v/>
      </c>
      <c r="CV19" s="48">
        <f>CV16+CV17+CV18</f>
        <v/>
      </c>
      <c r="CW19" s="48">
        <f>CW16+CW17+CW18</f>
        <v/>
      </c>
      <c r="CX19" s="48">
        <f>CX16+CX17+CX18</f>
        <v/>
      </c>
      <c r="CY19" s="48">
        <f>CY16+CY17+CY18</f>
        <v/>
      </c>
      <c r="CZ19" s="48">
        <f>CZ16+CZ17+CZ18</f>
        <v/>
      </c>
      <c r="DA19" s="48">
        <f>DA16+DA17+DA18</f>
        <v/>
      </c>
      <c r="DB19" s="48">
        <f>DB16+DB17+DB18</f>
        <v/>
      </c>
      <c r="DC19" s="48">
        <f>DC16+DC17+DC18</f>
        <v/>
      </c>
      <c r="DD19" s="48">
        <f>DD16+DD17+DD18</f>
        <v/>
      </c>
      <c r="DE19" s="48">
        <f>DE16+DE17+DE18</f>
        <v/>
      </c>
      <c r="DF19" s="48">
        <f>DF16+DF17+DF18</f>
        <v/>
      </c>
      <c r="DG19" s="48">
        <f>DG16+DG17+DG18</f>
        <v/>
      </c>
      <c r="DH19" s="48">
        <f>DH16+DH17+DH18</f>
        <v/>
      </c>
      <c r="DI19" s="48">
        <f>DI16+DI17+DI18</f>
        <v/>
      </c>
      <c r="DJ19" s="48">
        <f>DJ16+DJ17+DJ18</f>
        <v/>
      </c>
      <c r="DK19" s="48">
        <f>DK16+DK17+DK18</f>
        <v/>
      </c>
      <c r="DL19" s="48">
        <f>DL16+DL17+DL18</f>
        <v/>
      </c>
      <c r="DM19" s="48">
        <f>DM16+DM17+DM18</f>
        <v/>
      </c>
      <c r="DN19" s="48">
        <f>DN16+DN17+DN18</f>
        <v/>
      </c>
      <c r="DO19" s="48">
        <f>DO16+DO17+DO18</f>
        <v/>
      </c>
      <c r="DP19" s="48">
        <f>DP16+DP17+DP18</f>
        <v/>
      </c>
      <c r="DQ19" s="48">
        <f>DQ16+DQ17+DQ18</f>
        <v/>
      </c>
      <c r="DR19" s="48">
        <f>DR16+DR17+DR18</f>
        <v/>
      </c>
      <c r="DS19" s="48">
        <f>DS16+DS17+DS18</f>
        <v/>
      </c>
      <c r="DT19" s="48">
        <f>DT16+DT17+DT18</f>
        <v/>
      </c>
      <c r="DU19" s="48">
        <f>DU16+DU17+DU18</f>
        <v/>
      </c>
      <c r="DV19" s="48">
        <f>DV16+DV17+DV18</f>
        <v/>
      </c>
      <c r="DW19" s="48">
        <f>DW16+DW17+DW18</f>
        <v/>
      </c>
      <c r="DX19" s="48">
        <f>DX16+DX17+DX18</f>
        <v/>
      </c>
      <c r="DY19" s="48">
        <f>DY16+DY17+DY18</f>
        <v/>
      </c>
      <c r="DZ19" s="48">
        <f>DZ16+DZ17+DZ18</f>
        <v/>
      </c>
      <c r="EA19" s="48">
        <f>EA16+EA17+EA18</f>
        <v/>
      </c>
      <c r="EB19" s="48">
        <f>EB16+EB17+EB18</f>
        <v/>
      </c>
      <c r="EC19" s="48">
        <f>EC16+EC17+EC18</f>
        <v/>
      </c>
      <c r="ED19" s="48">
        <f>ED16+ED17+ED18</f>
        <v/>
      </c>
      <c r="EE19" s="48">
        <f>EE16+EE17+EE18</f>
        <v/>
      </c>
      <c r="EF19" s="48">
        <f>EF16+EF17+EF18</f>
        <v/>
      </c>
      <c r="EG19" s="48">
        <f>EG16+EG17+EG18</f>
        <v/>
      </c>
      <c r="EH19" s="48">
        <f>EH16+EH17+EH18</f>
        <v/>
      </c>
      <c r="EI19" s="48">
        <f>EI16+EI17+EI18</f>
        <v/>
      </c>
      <c r="EJ19" s="48">
        <f>EJ16+EJ17+EJ18</f>
        <v/>
      </c>
      <c r="EK19" s="48">
        <f>EK16+EK17+EK18</f>
        <v/>
      </c>
      <c r="EL19" s="48">
        <f>EL16+EL17+EL18</f>
        <v/>
      </c>
      <c r="EM19" s="48">
        <f>EM16+EM17+EM18</f>
        <v/>
      </c>
      <c r="EN19" s="48">
        <f>EN16+EN17+EN18</f>
        <v/>
      </c>
      <c r="EO19" s="48">
        <f>EO16+EO17+EO18</f>
        <v/>
      </c>
      <c r="EP19" s="48">
        <f>EP16+EP17+EP18</f>
        <v/>
      </c>
      <c r="EQ19" s="48">
        <f>EQ16+EQ17+EQ18</f>
        <v/>
      </c>
      <c r="ER19" s="48">
        <f>ER16+ER17+ER18</f>
        <v/>
      </c>
      <c r="ES19" s="48">
        <f>ES16+ES17+ES18</f>
        <v/>
      </c>
      <c r="ET19" s="48">
        <f>ET16+ET17+ET18</f>
        <v/>
      </c>
      <c r="EU19" s="48">
        <f>EU16+EU17+EU18</f>
        <v/>
      </c>
      <c r="EV19" s="48">
        <f>EV16+EV17+EV18</f>
        <v/>
      </c>
      <c r="EW19" s="48">
        <f>EW16+EW17+EW18</f>
        <v/>
      </c>
      <c r="EX19" s="48">
        <f>EX16+EX17+EX18</f>
        <v/>
      </c>
      <c r="EY19" s="48">
        <f>EY16+EY17+EY18</f>
        <v/>
      </c>
      <c r="EZ19" s="48">
        <f>EZ16+EZ17+EZ18</f>
        <v/>
      </c>
      <c r="FA19" s="48">
        <f>FA16+FA17+FA18</f>
        <v/>
      </c>
      <c r="FB19" s="48">
        <f>FB16+FB17+FB18</f>
        <v/>
      </c>
      <c r="FC19" s="48">
        <f>FC16+FC17+FC18</f>
        <v/>
      </c>
      <c r="FD19" s="48">
        <f>FD16+FD17+FD18</f>
        <v/>
      </c>
      <c r="FE19" s="48">
        <f>FE16+FE17+FE18</f>
        <v/>
      </c>
      <c r="FF19" s="48">
        <f>FF16+FF17+FF18</f>
        <v/>
      </c>
      <c r="FG19" s="48">
        <f>FG16+FG17+FG18</f>
        <v/>
      </c>
      <c r="FH19" s="48">
        <f>FH16+FH17+FH18</f>
        <v/>
      </c>
      <c r="FI19" s="48">
        <f>FI16+FI17+FI18</f>
        <v/>
      </c>
      <c r="FJ19" s="48">
        <f>FJ16+FJ17+FJ18</f>
        <v/>
      </c>
      <c r="FK19" s="48">
        <f>FK16+FK17+FK18</f>
        <v/>
      </c>
      <c r="FL19" s="48">
        <f>FL16+FL17+FL18</f>
        <v/>
      </c>
      <c r="FM19" s="48">
        <f>FM16+FM17+FM18</f>
        <v/>
      </c>
      <c r="FN19" s="48">
        <f>FN16+FN17+FN18</f>
        <v/>
      </c>
      <c r="FO19" s="48">
        <f>FO16+FO17+FO18</f>
        <v/>
      </c>
      <c r="FP19" s="48">
        <f>FP16+FP17+FP18</f>
        <v/>
      </c>
      <c r="FQ19" s="48">
        <f>FQ16+FQ17+FQ18</f>
        <v/>
      </c>
      <c r="FR19" s="48">
        <f>FR16+FR17+FR18</f>
        <v/>
      </c>
      <c r="FS19" s="48">
        <f>FS16+FS17+FS18</f>
        <v/>
      </c>
      <c r="FT19" s="48">
        <f>FT16+FT17+FT18</f>
        <v/>
      </c>
      <c r="FU19" s="48">
        <f>FU16+FU17+FU18</f>
        <v/>
      </c>
      <c r="FV19" s="48">
        <f>FV16+FV17+FV18</f>
        <v/>
      </c>
      <c r="FW19" s="48">
        <f>FW16+FW17+FW18</f>
        <v/>
      </c>
      <c r="FX19" s="48">
        <f>FX16+FX17+FX18</f>
        <v/>
      </c>
      <c r="FY19" s="48">
        <f>FY16+FY17+FY18</f>
        <v/>
      </c>
      <c r="FZ19" s="48">
        <f>FZ16+FZ17+FZ18</f>
        <v/>
      </c>
      <c r="GA19" s="48">
        <f>GA16+GA17+GA18</f>
        <v/>
      </c>
    </row>
    <row r="21">
      <c r="A21" s="25" t="inlineStr">
        <is>
          <t>Share Capital</t>
        </is>
      </c>
      <c r="D21" s="37">
        <f>i_Financing!D9</f>
        <v/>
      </c>
      <c r="E21" s="37">
        <f>D21+i_Financing!E9</f>
        <v/>
      </c>
      <c r="F21" s="37">
        <f>E21+i_Financing!F9</f>
        <v/>
      </c>
      <c r="G21" s="37">
        <f>F21+i_Financing!G9</f>
        <v/>
      </c>
      <c r="H21" s="37">
        <f>G21+i_Financing!H9</f>
        <v/>
      </c>
      <c r="I21" s="37">
        <f>H21+i_Financing!I9</f>
        <v/>
      </c>
      <c r="J21" s="37">
        <f>I21+i_Financing!J9</f>
        <v/>
      </c>
      <c r="K21" s="37">
        <f>J21+i_Financing!K9</f>
        <v/>
      </c>
      <c r="L21" s="37">
        <f>K21+i_Financing!L9</f>
        <v/>
      </c>
      <c r="M21" s="37">
        <f>L21+i_Financing!M9</f>
        <v/>
      </c>
      <c r="N21" s="37">
        <f>M21+i_Financing!N9</f>
        <v/>
      </c>
      <c r="O21" s="37">
        <f>N21+i_Financing!O9</f>
        <v/>
      </c>
      <c r="P21" s="37">
        <f>O21+i_Financing!P9</f>
        <v/>
      </c>
      <c r="Q21" s="37">
        <f>P21+i_Financing!Q9</f>
        <v/>
      </c>
      <c r="R21" s="37">
        <f>Q21+i_Financing!R9</f>
        <v/>
      </c>
      <c r="S21" s="37">
        <f>R21+i_Financing!S9</f>
        <v/>
      </c>
      <c r="T21" s="37">
        <f>S21+i_Financing!T9</f>
        <v/>
      </c>
      <c r="U21" s="37">
        <f>T21+i_Financing!U9</f>
        <v/>
      </c>
      <c r="V21" s="37">
        <f>U21+i_Financing!V9</f>
        <v/>
      </c>
      <c r="W21" s="37">
        <f>V21+i_Financing!W9</f>
        <v/>
      </c>
      <c r="X21" s="37">
        <f>W21+i_Financing!X9</f>
        <v/>
      </c>
      <c r="Y21" s="37">
        <f>X21+i_Financing!Y9</f>
        <v/>
      </c>
      <c r="Z21" s="37">
        <f>Y21+i_Financing!Z9</f>
        <v/>
      </c>
      <c r="AA21" s="37">
        <f>Z21+i_Financing!AA9</f>
        <v/>
      </c>
      <c r="AB21" s="37">
        <f>AA21+i_Financing!AB9</f>
        <v/>
      </c>
      <c r="AC21" s="37">
        <f>AB21+i_Financing!AC9</f>
        <v/>
      </c>
      <c r="AD21" s="37">
        <f>AC21+i_Financing!AD9</f>
        <v/>
      </c>
      <c r="AE21" s="37">
        <f>AD21+i_Financing!AE9</f>
        <v/>
      </c>
      <c r="AF21" s="37">
        <f>AE21+i_Financing!AF9</f>
        <v/>
      </c>
      <c r="AG21" s="37">
        <f>AF21+i_Financing!AG9</f>
        <v/>
      </c>
      <c r="AH21" s="37">
        <f>AG21+i_Financing!AH9</f>
        <v/>
      </c>
      <c r="AI21" s="37">
        <f>AH21+i_Financing!AI9</f>
        <v/>
      </c>
      <c r="AJ21" s="37">
        <f>AI21+i_Financing!AJ9</f>
        <v/>
      </c>
      <c r="AK21" s="37">
        <f>AJ21+i_Financing!AK9</f>
        <v/>
      </c>
      <c r="AL21" s="37">
        <f>AK21+i_Financing!AL9</f>
        <v/>
      </c>
      <c r="AM21" s="37">
        <f>AL21+i_Financing!AM9</f>
        <v/>
      </c>
      <c r="AN21" s="37">
        <f>AM21+i_Financing!AN9</f>
        <v/>
      </c>
      <c r="AO21" s="37">
        <f>AN21+i_Financing!AO9</f>
        <v/>
      </c>
      <c r="AP21" s="37">
        <f>AO21+i_Financing!AP9</f>
        <v/>
      </c>
      <c r="AQ21" s="37">
        <f>AP21+i_Financing!AQ9</f>
        <v/>
      </c>
      <c r="AR21" s="37">
        <f>AQ21+i_Financing!AR9</f>
        <v/>
      </c>
      <c r="AS21" s="37">
        <f>AR21+i_Financing!AS9</f>
        <v/>
      </c>
      <c r="AT21" s="37">
        <f>AS21+i_Financing!AT9</f>
        <v/>
      </c>
      <c r="AU21" s="37">
        <f>AT21+i_Financing!AU9</f>
        <v/>
      </c>
      <c r="AV21" s="37">
        <f>AU21+i_Financing!AV9</f>
        <v/>
      </c>
      <c r="AW21" s="37">
        <f>AV21+i_Financing!AW9</f>
        <v/>
      </c>
      <c r="AX21" s="37">
        <f>AW21+i_Financing!AX9</f>
        <v/>
      </c>
      <c r="AY21" s="37">
        <f>AX21+i_Financing!AY9</f>
        <v/>
      </c>
      <c r="AZ21" s="37">
        <f>AY21+i_Financing!AZ9</f>
        <v/>
      </c>
      <c r="BA21" s="37">
        <f>AZ21+i_Financing!BA9</f>
        <v/>
      </c>
      <c r="BB21" s="37">
        <f>BA21+i_Financing!BB9</f>
        <v/>
      </c>
      <c r="BC21" s="37">
        <f>BB21+i_Financing!BC9</f>
        <v/>
      </c>
      <c r="BD21" s="37">
        <f>BC21+i_Financing!BD9</f>
        <v/>
      </c>
      <c r="BE21" s="37">
        <f>BD21+i_Financing!BE9</f>
        <v/>
      </c>
      <c r="BF21" s="37">
        <f>BE21+i_Financing!BF9</f>
        <v/>
      </c>
      <c r="BG21" s="37">
        <f>BF21+i_Financing!BG9</f>
        <v/>
      </c>
      <c r="BH21" s="37">
        <f>BG21+i_Financing!BH9</f>
        <v/>
      </c>
      <c r="BI21" s="37">
        <f>BH21+i_Financing!BI9</f>
        <v/>
      </c>
      <c r="BJ21" s="37">
        <f>BI21+i_Financing!BJ9</f>
        <v/>
      </c>
      <c r="BK21" s="37">
        <f>BJ21+i_Financing!BK9</f>
        <v/>
      </c>
      <c r="BL21" s="37">
        <f>BK21+i_Financing!BL9</f>
        <v/>
      </c>
      <c r="BM21" s="37">
        <f>BL21+i_Financing!BM9</f>
        <v/>
      </c>
      <c r="BN21" s="37">
        <f>BM21+i_Financing!BN9</f>
        <v/>
      </c>
      <c r="BO21" s="37">
        <f>BN21+i_Financing!BO9</f>
        <v/>
      </c>
      <c r="BP21" s="37">
        <f>BO21+i_Financing!BP9</f>
        <v/>
      </c>
      <c r="BQ21" s="37">
        <f>BP21+i_Financing!BQ9</f>
        <v/>
      </c>
      <c r="BR21" s="37">
        <f>BQ21+i_Financing!BR9</f>
        <v/>
      </c>
      <c r="BS21" s="37">
        <f>BR21+i_Financing!BS9</f>
        <v/>
      </c>
      <c r="BT21" s="37">
        <f>BS21+i_Financing!BT9</f>
        <v/>
      </c>
      <c r="BU21" s="37">
        <f>BT21+i_Financing!BU9</f>
        <v/>
      </c>
      <c r="BV21" s="37">
        <f>BU21+i_Financing!BV9</f>
        <v/>
      </c>
      <c r="BW21" s="37">
        <f>BV21+i_Financing!BW9</f>
        <v/>
      </c>
      <c r="BX21" s="37">
        <f>BW21+i_Financing!BX9</f>
        <v/>
      </c>
      <c r="BY21" s="37">
        <f>BX21+i_Financing!BY9</f>
        <v/>
      </c>
      <c r="BZ21" s="37">
        <f>BY21+i_Financing!BZ9</f>
        <v/>
      </c>
      <c r="CA21" s="37">
        <f>BZ21+i_Financing!CA9</f>
        <v/>
      </c>
      <c r="CB21" s="37">
        <f>CA21+i_Financing!CB9</f>
        <v/>
      </c>
      <c r="CC21" s="37">
        <f>CB21+i_Financing!CC9</f>
        <v/>
      </c>
      <c r="CD21" s="37">
        <f>CC21+i_Financing!CD9</f>
        <v/>
      </c>
      <c r="CE21" s="37">
        <f>CD21+i_Financing!CE9</f>
        <v/>
      </c>
      <c r="CF21" s="37">
        <f>CE21+i_Financing!CF9</f>
        <v/>
      </c>
      <c r="CG21" s="37">
        <f>CF21+i_Financing!CG9</f>
        <v/>
      </c>
      <c r="CH21" s="37">
        <f>CG21+i_Financing!CH9</f>
        <v/>
      </c>
      <c r="CI21" s="37">
        <f>CH21+i_Financing!CI9</f>
        <v/>
      </c>
      <c r="CJ21" s="37">
        <f>CI21+i_Financing!CJ9</f>
        <v/>
      </c>
      <c r="CK21" s="37">
        <f>CJ21+i_Financing!CK9</f>
        <v/>
      </c>
      <c r="CL21" s="37">
        <f>CK21+i_Financing!CL9</f>
        <v/>
      </c>
      <c r="CM21" s="37">
        <f>CL21+i_Financing!CM9</f>
        <v/>
      </c>
      <c r="CN21" s="37">
        <f>CM21+i_Financing!CN9</f>
        <v/>
      </c>
      <c r="CO21" s="37">
        <f>CN21+i_Financing!CO9</f>
        <v/>
      </c>
      <c r="CP21" s="37">
        <f>CO21+i_Financing!CP9</f>
        <v/>
      </c>
      <c r="CQ21" s="37">
        <f>CP21+i_Financing!CQ9</f>
        <v/>
      </c>
      <c r="CR21" s="37">
        <f>CQ21+i_Financing!CR9</f>
        <v/>
      </c>
      <c r="CS21" s="37">
        <f>CR21+i_Financing!CS9</f>
        <v/>
      </c>
      <c r="CT21" s="37">
        <f>CS21+i_Financing!CT9</f>
        <v/>
      </c>
      <c r="CU21" s="37">
        <f>CT21+i_Financing!CU9</f>
        <v/>
      </c>
      <c r="CV21" s="37">
        <f>CU21+i_Financing!CV9</f>
        <v/>
      </c>
      <c r="CW21" s="37">
        <f>CV21+i_Financing!CW9</f>
        <v/>
      </c>
      <c r="CX21" s="37">
        <f>CW21+i_Financing!CX9</f>
        <v/>
      </c>
      <c r="CY21" s="37">
        <f>CX21+i_Financing!CY9</f>
        <v/>
      </c>
      <c r="CZ21" s="37">
        <f>CY21+i_Financing!CZ9</f>
        <v/>
      </c>
      <c r="DA21" s="37">
        <f>CZ21+i_Financing!DA9</f>
        <v/>
      </c>
      <c r="DB21" s="37">
        <f>DA21+i_Financing!DB9</f>
        <v/>
      </c>
      <c r="DC21" s="37">
        <f>DB21+i_Financing!DC9</f>
        <v/>
      </c>
      <c r="DD21" s="37">
        <f>DC21+i_Financing!DD9</f>
        <v/>
      </c>
      <c r="DE21" s="37">
        <f>DD21+i_Financing!DE9</f>
        <v/>
      </c>
      <c r="DF21" s="37">
        <f>DE21+i_Financing!DF9</f>
        <v/>
      </c>
      <c r="DG21" s="37">
        <f>DF21+i_Financing!DG9</f>
        <v/>
      </c>
      <c r="DH21" s="37">
        <f>DG21+i_Financing!DH9</f>
        <v/>
      </c>
      <c r="DI21" s="37">
        <f>DH21+i_Financing!DI9</f>
        <v/>
      </c>
      <c r="DJ21" s="37">
        <f>DI21+i_Financing!DJ9</f>
        <v/>
      </c>
      <c r="DK21" s="37">
        <f>DJ21+i_Financing!DK9</f>
        <v/>
      </c>
      <c r="DL21" s="37">
        <f>DK21+i_Financing!DL9</f>
        <v/>
      </c>
      <c r="DM21" s="37">
        <f>DL21+i_Financing!DM9</f>
        <v/>
      </c>
      <c r="DN21" s="37">
        <f>DM21+i_Financing!DN9</f>
        <v/>
      </c>
      <c r="DO21" s="37">
        <f>DN21+i_Financing!DO9</f>
        <v/>
      </c>
      <c r="DP21" s="37">
        <f>DO21+i_Financing!DP9</f>
        <v/>
      </c>
      <c r="DQ21" s="37">
        <f>DP21+i_Financing!DQ9</f>
        <v/>
      </c>
      <c r="DR21" s="37">
        <f>DQ21+i_Financing!DR9</f>
        <v/>
      </c>
      <c r="DS21" s="37">
        <f>DR21+i_Financing!DS9</f>
        <v/>
      </c>
      <c r="DT21" s="37">
        <f>DS21+i_Financing!DT9</f>
        <v/>
      </c>
      <c r="DU21" s="37">
        <f>DT21+i_Financing!DU9</f>
        <v/>
      </c>
      <c r="DV21" s="37">
        <f>DU21+i_Financing!DV9</f>
        <v/>
      </c>
      <c r="DW21" s="37">
        <f>DV21+i_Financing!DW9</f>
        <v/>
      </c>
      <c r="DX21" s="37">
        <f>DW21+i_Financing!DX9</f>
        <v/>
      </c>
      <c r="DY21" s="37">
        <f>DX21+i_Financing!DY9</f>
        <v/>
      </c>
      <c r="DZ21" s="37">
        <f>DY21+i_Financing!DZ9</f>
        <v/>
      </c>
      <c r="EA21" s="37">
        <f>DZ21+i_Financing!EA9</f>
        <v/>
      </c>
      <c r="EB21" s="37">
        <f>EA21+i_Financing!EB9</f>
        <v/>
      </c>
      <c r="EC21" s="37">
        <f>EB21+i_Financing!EC9</f>
        <v/>
      </c>
      <c r="ED21" s="37">
        <f>EC21+i_Financing!ED9</f>
        <v/>
      </c>
      <c r="EE21" s="37">
        <f>ED21+i_Financing!EE9</f>
        <v/>
      </c>
      <c r="EF21" s="37">
        <f>EE21+i_Financing!EF9</f>
        <v/>
      </c>
      <c r="EG21" s="37">
        <f>EF21+i_Financing!EG9</f>
        <v/>
      </c>
      <c r="EH21" s="37">
        <f>EG21+i_Financing!EH9</f>
        <v/>
      </c>
      <c r="EI21" s="37">
        <f>EH21+i_Financing!EI9</f>
        <v/>
      </c>
      <c r="EJ21" s="37">
        <f>EI21+i_Financing!EJ9</f>
        <v/>
      </c>
      <c r="EK21" s="37">
        <f>EJ21+i_Financing!EK9</f>
        <v/>
      </c>
      <c r="EL21" s="37">
        <f>EK21+i_Financing!EL9</f>
        <v/>
      </c>
      <c r="EM21" s="37">
        <f>EL21+i_Financing!EM9</f>
        <v/>
      </c>
      <c r="EN21" s="37">
        <f>EM21+i_Financing!EN9</f>
        <v/>
      </c>
      <c r="EO21" s="37">
        <f>EN21+i_Financing!EO9</f>
        <v/>
      </c>
      <c r="EP21" s="37">
        <f>EO21+i_Financing!EP9</f>
        <v/>
      </c>
      <c r="EQ21" s="37">
        <f>EP21+i_Financing!EQ9</f>
        <v/>
      </c>
      <c r="ER21" s="37">
        <f>EQ21+i_Financing!ER9</f>
        <v/>
      </c>
      <c r="ES21" s="37">
        <f>ER21+i_Financing!ES9</f>
        <v/>
      </c>
      <c r="ET21" s="37">
        <f>ES21+i_Financing!ET9</f>
        <v/>
      </c>
      <c r="EU21" s="37">
        <f>ET21+i_Financing!EU9</f>
        <v/>
      </c>
      <c r="EV21" s="37">
        <f>EU21+i_Financing!EV9</f>
        <v/>
      </c>
      <c r="EW21" s="37">
        <f>EV21+i_Financing!EW9</f>
        <v/>
      </c>
      <c r="EX21" s="37">
        <f>EW21+i_Financing!EX9</f>
        <v/>
      </c>
      <c r="EY21" s="37">
        <f>EX21+i_Financing!EY9</f>
        <v/>
      </c>
      <c r="EZ21" s="37">
        <f>EY21+i_Financing!EZ9</f>
        <v/>
      </c>
      <c r="FA21" s="37">
        <f>EZ21+i_Financing!FA9</f>
        <v/>
      </c>
      <c r="FB21" s="37">
        <f>FA21+i_Financing!FB9</f>
        <v/>
      </c>
      <c r="FC21" s="37">
        <f>FB21+i_Financing!FC9</f>
        <v/>
      </c>
      <c r="FD21" s="37">
        <f>FC21+i_Financing!FD9</f>
        <v/>
      </c>
      <c r="FE21" s="37">
        <f>FD21+i_Financing!FE9</f>
        <v/>
      </c>
      <c r="FF21" s="37">
        <f>FE21+i_Financing!FF9</f>
        <v/>
      </c>
      <c r="FG21" s="37">
        <f>FF21+i_Financing!FG9</f>
        <v/>
      </c>
      <c r="FH21" s="37">
        <f>FG21+i_Financing!FH9</f>
        <v/>
      </c>
      <c r="FI21" s="37">
        <f>FH21+i_Financing!FI9</f>
        <v/>
      </c>
      <c r="FJ21" s="37">
        <f>FI21+i_Financing!FJ9</f>
        <v/>
      </c>
      <c r="FK21" s="37">
        <f>FJ21+i_Financing!FK9</f>
        <v/>
      </c>
      <c r="FL21" s="37">
        <f>FK21+i_Financing!FL9</f>
        <v/>
      </c>
      <c r="FM21" s="37">
        <f>FL21+i_Financing!FM9</f>
        <v/>
      </c>
      <c r="FN21" s="37">
        <f>FM21+i_Financing!FN9</f>
        <v/>
      </c>
      <c r="FO21" s="37">
        <f>FN21+i_Financing!FO9</f>
        <v/>
      </c>
      <c r="FP21" s="37">
        <f>FO21+i_Financing!FP9</f>
        <v/>
      </c>
      <c r="FQ21" s="37">
        <f>FP21+i_Financing!FQ9</f>
        <v/>
      </c>
      <c r="FR21" s="37">
        <f>FQ21+i_Financing!FR9</f>
        <v/>
      </c>
      <c r="FS21" s="37">
        <f>FR21+i_Financing!FS9</f>
        <v/>
      </c>
      <c r="FT21" s="37">
        <f>FS21+i_Financing!FT9</f>
        <v/>
      </c>
      <c r="FU21" s="37">
        <f>FT21+i_Financing!FU9</f>
        <v/>
      </c>
      <c r="FV21" s="37">
        <f>FU21+i_Financing!FV9</f>
        <v/>
      </c>
      <c r="FW21" s="37">
        <f>FV21+i_Financing!FW9</f>
        <v/>
      </c>
      <c r="FX21" s="37">
        <f>FW21+i_Financing!FX9</f>
        <v/>
      </c>
      <c r="FY21" s="37">
        <f>FX21+i_Financing!FY9</f>
        <v/>
      </c>
      <c r="FZ21" s="37">
        <f>FY21+i_Financing!FZ9</f>
        <v/>
      </c>
      <c r="GA21" s="37">
        <f>FZ21+i_Financing!GA9</f>
        <v/>
      </c>
    </row>
    <row r="22">
      <c r="A22" s="25" t="inlineStr">
        <is>
          <t>Retained Earnings</t>
        </is>
      </c>
      <c r="D22" s="37">
        <f>o_IncomeStmt!D38</f>
        <v/>
      </c>
      <c r="E22" s="37">
        <f>D22+o_IncomeStmt!E38</f>
        <v/>
      </c>
      <c r="F22" s="37">
        <f>E22+o_IncomeStmt!F38</f>
        <v/>
      </c>
      <c r="G22" s="37">
        <f>F22+o_IncomeStmt!G38</f>
        <v/>
      </c>
      <c r="H22" s="37">
        <f>G22+o_IncomeStmt!H38</f>
        <v/>
      </c>
      <c r="I22" s="37">
        <f>H22+o_IncomeStmt!I38</f>
        <v/>
      </c>
      <c r="J22" s="37">
        <f>I22+o_IncomeStmt!J38</f>
        <v/>
      </c>
      <c r="K22" s="37">
        <f>J22+o_IncomeStmt!K38</f>
        <v/>
      </c>
      <c r="L22" s="37">
        <f>K22+o_IncomeStmt!L38</f>
        <v/>
      </c>
      <c r="M22" s="37">
        <f>L22+o_IncomeStmt!M38</f>
        <v/>
      </c>
      <c r="N22" s="37">
        <f>M22+o_IncomeStmt!N38</f>
        <v/>
      </c>
      <c r="O22" s="37">
        <f>N22+o_IncomeStmt!O38</f>
        <v/>
      </c>
      <c r="P22" s="37">
        <f>O22+o_IncomeStmt!P38</f>
        <v/>
      </c>
      <c r="Q22" s="37">
        <f>P22+o_IncomeStmt!Q38</f>
        <v/>
      </c>
      <c r="R22" s="37">
        <f>Q22+o_IncomeStmt!R38</f>
        <v/>
      </c>
      <c r="S22" s="37">
        <f>R22+o_IncomeStmt!S38</f>
        <v/>
      </c>
      <c r="T22" s="37">
        <f>S22+o_IncomeStmt!T38</f>
        <v/>
      </c>
      <c r="U22" s="37">
        <f>T22+o_IncomeStmt!U38</f>
        <v/>
      </c>
      <c r="V22" s="37">
        <f>U22+o_IncomeStmt!V38</f>
        <v/>
      </c>
      <c r="W22" s="37">
        <f>V22+o_IncomeStmt!W38</f>
        <v/>
      </c>
      <c r="X22" s="37">
        <f>W22+o_IncomeStmt!X38</f>
        <v/>
      </c>
      <c r="Y22" s="37">
        <f>X22+o_IncomeStmt!Y38</f>
        <v/>
      </c>
      <c r="Z22" s="37">
        <f>Y22+o_IncomeStmt!Z38</f>
        <v/>
      </c>
      <c r="AA22" s="37">
        <f>Z22+o_IncomeStmt!AA38</f>
        <v/>
      </c>
      <c r="AB22" s="37">
        <f>AA22+o_IncomeStmt!AB38</f>
        <v/>
      </c>
      <c r="AC22" s="37">
        <f>AB22+o_IncomeStmt!AC38</f>
        <v/>
      </c>
      <c r="AD22" s="37">
        <f>AC22+o_IncomeStmt!AD38</f>
        <v/>
      </c>
      <c r="AE22" s="37">
        <f>AD22+o_IncomeStmt!AE38</f>
        <v/>
      </c>
      <c r="AF22" s="37">
        <f>AE22+o_IncomeStmt!AF38</f>
        <v/>
      </c>
      <c r="AG22" s="37">
        <f>AF22+o_IncomeStmt!AG38</f>
        <v/>
      </c>
      <c r="AH22" s="37">
        <f>AG22+o_IncomeStmt!AH38</f>
        <v/>
      </c>
      <c r="AI22" s="37">
        <f>AH22+o_IncomeStmt!AI38</f>
        <v/>
      </c>
      <c r="AJ22" s="37">
        <f>AI22+o_IncomeStmt!AJ38</f>
        <v/>
      </c>
      <c r="AK22" s="37">
        <f>AJ22+o_IncomeStmt!AK38</f>
        <v/>
      </c>
      <c r="AL22" s="37">
        <f>AK22+o_IncomeStmt!AL38</f>
        <v/>
      </c>
      <c r="AM22" s="37">
        <f>AL22+o_IncomeStmt!AM38</f>
        <v/>
      </c>
      <c r="AN22" s="37">
        <f>AM22+o_IncomeStmt!AN38</f>
        <v/>
      </c>
      <c r="AO22" s="37">
        <f>AN22+o_IncomeStmt!AO38</f>
        <v/>
      </c>
      <c r="AP22" s="37">
        <f>AO22+o_IncomeStmt!AP38</f>
        <v/>
      </c>
      <c r="AQ22" s="37">
        <f>AP22+o_IncomeStmt!AQ38</f>
        <v/>
      </c>
      <c r="AR22" s="37">
        <f>AQ22+o_IncomeStmt!AR38</f>
        <v/>
      </c>
      <c r="AS22" s="37">
        <f>AR22+o_IncomeStmt!AS38</f>
        <v/>
      </c>
      <c r="AT22" s="37">
        <f>AS22+o_IncomeStmt!AT38</f>
        <v/>
      </c>
      <c r="AU22" s="37">
        <f>AT22+o_IncomeStmt!AU38</f>
        <v/>
      </c>
      <c r="AV22" s="37">
        <f>AU22+o_IncomeStmt!AV38</f>
        <v/>
      </c>
      <c r="AW22" s="37">
        <f>AV22+o_IncomeStmt!AW38</f>
        <v/>
      </c>
      <c r="AX22" s="37">
        <f>AW22+o_IncomeStmt!AX38</f>
        <v/>
      </c>
      <c r="AY22" s="37">
        <f>AX22+o_IncomeStmt!AY38</f>
        <v/>
      </c>
      <c r="AZ22" s="37">
        <f>AY22+o_IncomeStmt!AZ38</f>
        <v/>
      </c>
      <c r="BA22" s="37">
        <f>AZ22+o_IncomeStmt!BA38</f>
        <v/>
      </c>
      <c r="BB22" s="37">
        <f>BA22+o_IncomeStmt!BB38</f>
        <v/>
      </c>
      <c r="BC22" s="37">
        <f>BB22+o_IncomeStmt!BC38</f>
        <v/>
      </c>
      <c r="BD22" s="37">
        <f>BC22+o_IncomeStmt!BD38</f>
        <v/>
      </c>
      <c r="BE22" s="37">
        <f>BD22+o_IncomeStmt!BE38</f>
        <v/>
      </c>
      <c r="BF22" s="37">
        <f>BE22+o_IncomeStmt!BF38</f>
        <v/>
      </c>
      <c r="BG22" s="37">
        <f>BF22+o_IncomeStmt!BG38</f>
        <v/>
      </c>
      <c r="BH22" s="37">
        <f>BG22+o_IncomeStmt!BH38</f>
        <v/>
      </c>
      <c r="BI22" s="37">
        <f>BH22+o_IncomeStmt!BI38</f>
        <v/>
      </c>
      <c r="BJ22" s="37">
        <f>BI22+o_IncomeStmt!BJ38</f>
        <v/>
      </c>
      <c r="BK22" s="37">
        <f>BJ22+o_IncomeStmt!BK38</f>
        <v/>
      </c>
      <c r="BL22" s="37">
        <f>BK22+o_IncomeStmt!BL38</f>
        <v/>
      </c>
      <c r="BM22" s="37">
        <f>BL22+o_IncomeStmt!BM38</f>
        <v/>
      </c>
      <c r="BN22" s="37">
        <f>BM22+o_IncomeStmt!BN38</f>
        <v/>
      </c>
      <c r="BO22" s="37">
        <f>BN22+o_IncomeStmt!BO38</f>
        <v/>
      </c>
      <c r="BP22" s="37">
        <f>BO22+o_IncomeStmt!BP38</f>
        <v/>
      </c>
      <c r="BQ22" s="37">
        <f>BP22+o_IncomeStmt!BQ38</f>
        <v/>
      </c>
      <c r="BR22" s="37">
        <f>BQ22+o_IncomeStmt!BR38</f>
        <v/>
      </c>
      <c r="BS22" s="37">
        <f>BR22+o_IncomeStmt!BS38</f>
        <v/>
      </c>
      <c r="BT22" s="37">
        <f>BS22+o_IncomeStmt!BT38</f>
        <v/>
      </c>
      <c r="BU22" s="37">
        <f>BT22+o_IncomeStmt!BU38</f>
        <v/>
      </c>
      <c r="BV22" s="37">
        <f>BU22+o_IncomeStmt!BV38</f>
        <v/>
      </c>
      <c r="BW22" s="37">
        <f>BV22+o_IncomeStmt!BW38</f>
        <v/>
      </c>
      <c r="BX22" s="37">
        <f>BW22+o_IncomeStmt!BX38</f>
        <v/>
      </c>
      <c r="BY22" s="37">
        <f>BX22+o_IncomeStmt!BY38</f>
        <v/>
      </c>
      <c r="BZ22" s="37">
        <f>BY22+o_IncomeStmt!BZ38</f>
        <v/>
      </c>
      <c r="CA22" s="37">
        <f>BZ22+o_IncomeStmt!CA38</f>
        <v/>
      </c>
      <c r="CB22" s="37">
        <f>CA22+o_IncomeStmt!CB38</f>
        <v/>
      </c>
      <c r="CC22" s="37">
        <f>CB22+o_IncomeStmt!CC38</f>
        <v/>
      </c>
      <c r="CD22" s="37">
        <f>CC22+o_IncomeStmt!CD38</f>
        <v/>
      </c>
      <c r="CE22" s="37">
        <f>CD22+o_IncomeStmt!CE38</f>
        <v/>
      </c>
      <c r="CF22" s="37">
        <f>CE22+o_IncomeStmt!CF38</f>
        <v/>
      </c>
      <c r="CG22" s="37">
        <f>CF22+o_IncomeStmt!CG38</f>
        <v/>
      </c>
      <c r="CH22" s="37">
        <f>CG22+o_IncomeStmt!CH38</f>
        <v/>
      </c>
      <c r="CI22" s="37">
        <f>CH22+o_IncomeStmt!CI38</f>
        <v/>
      </c>
      <c r="CJ22" s="37">
        <f>CI22+o_IncomeStmt!CJ38</f>
        <v/>
      </c>
      <c r="CK22" s="37">
        <f>CJ22+o_IncomeStmt!CK38</f>
        <v/>
      </c>
      <c r="CL22" s="37">
        <f>CK22+o_IncomeStmt!CL38</f>
        <v/>
      </c>
      <c r="CM22" s="37">
        <f>CL22+o_IncomeStmt!CM38</f>
        <v/>
      </c>
      <c r="CN22" s="37">
        <f>CM22+o_IncomeStmt!CN38</f>
        <v/>
      </c>
      <c r="CO22" s="37">
        <f>CN22+o_IncomeStmt!CO38</f>
        <v/>
      </c>
      <c r="CP22" s="37">
        <f>CO22+o_IncomeStmt!CP38</f>
        <v/>
      </c>
      <c r="CQ22" s="37">
        <f>CP22+o_IncomeStmt!CQ38</f>
        <v/>
      </c>
      <c r="CR22" s="37">
        <f>CQ22+o_IncomeStmt!CR38</f>
        <v/>
      </c>
      <c r="CS22" s="37">
        <f>CR22+o_IncomeStmt!CS38</f>
        <v/>
      </c>
      <c r="CT22" s="37">
        <f>CS22+o_IncomeStmt!CT38</f>
        <v/>
      </c>
      <c r="CU22" s="37">
        <f>CT22+o_IncomeStmt!CU38</f>
        <v/>
      </c>
      <c r="CV22" s="37">
        <f>CU22+o_IncomeStmt!CV38</f>
        <v/>
      </c>
      <c r="CW22" s="37">
        <f>CV22+o_IncomeStmt!CW38</f>
        <v/>
      </c>
      <c r="CX22" s="37">
        <f>CW22+o_IncomeStmt!CX38</f>
        <v/>
      </c>
      <c r="CY22" s="37">
        <f>CX22+o_IncomeStmt!CY38</f>
        <v/>
      </c>
      <c r="CZ22" s="37">
        <f>CY22+o_IncomeStmt!CZ38</f>
        <v/>
      </c>
      <c r="DA22" s="37">
        <f>CZ22+o_IncomeStmt!DA38</f>
        <v/>
      </c>
      <c r="DB22" s="37">
        <f>DA22+o_IncomeStmt!DB38</f>
        <v/>
      </c>
      <c r="DC22" s="37">
        <f>DB22+o_IncomeStmt!DC38</f>
        <v/>
      </c>
      <c r="DD22" s="37">
        <f>DC22+o_IncomeStmt!DD38</f>
        <v/>
      </c>
      <c r="DE22" s="37">
        <f>DD22+o_IncomeStmt!DE38</f>
        <v/>
      </c>
      <c r="DF22" s="37">
        <f>DE22+o_IncomeStmt!DF38</f>
        <v/>
      </c>
      <c r="DG22" s="37">
        <f>DF22+o_IncomeStmt!DG38</f>
        <v/>
      </c>
      <c r="DH22" s="37">
        <f>DG22+o_IncomeStmt!DH38</f>
        <v/>
      </c>
      <c r="DI22" s="37">
        <f>DH22+o_IncomeStmt!DI38</f>
        <v/>
      </c>
      <c r="DJ22" s="37">
        <f>DI22+o_IncomeStmt!DJ38</f>
        <v/>
      </c>
      <c r="DK22" s="37">
        <f>DJ22+o_IncomeStmt!DK38</f>
        <v/>
      </c>
      <c r="DL22" s="37">
        <f>DK22+o_IncomeStmt!DL38</f>
        <v/>
      </c>
      <c r="DM22" s="37">
        <f>DL22+o_IncomeStmt!DM38</f>
        <v/>
      </c>
      <c r="DN22" s="37">
        <f>DM22+o_IncomeStmt!DN38</f>
        <v/>
      </c>
      <c r="DO22" s="37">
        <f>DN22+o_IncomeStmt!DO38</f>
        <v/>
      </c>
      <c r="DP22" s="37">
        <f>DO22+o_IncomeStmt!DP38</f>
        <v/>
      </c>
      <c r="DQ22" s="37">
        <f>DP22+o_IncomeStmt!DQ38</f>
        <v/>
      </c>
      <c r="DR22" s="37">
        <f>DQ22+o_IncomeStmt!DR38</f>
        <v/>
      </c>
      <c r="DS22" s="37">
        <f>DR22+o_IncomeStmt!DS38</f>
        <v/>
      </c>
      <c r="DT22" s="37">
        <f>DS22+o_IncomeStmt!DT38</f>
        <v/>
      </c>
      <c r="DU22" s="37">
        <f>DT22+o_IncomeStmt!DU38</f>
        <v/>
      </c>
      <c r="DV22" s="37">
        <f>DU22+o_IncomeStmt!DV38</f>
        <v/>
      </c>
      <c r="DW22" s="37">
        <f>DV22+o_IncomeStmt!DW38</f>
        <v/>
      </c>
      <c r="DX22" s="37">
        <f>DW22+o_IncomeStmt!DX38</f>
        <v/>
      </c>
      <c r="DY22" s="37">
        <f>DX22+o_IncomeStmt!DY38</f>
        <v/>
      </c>
      <c r="DZ22" s="37">
        <f>DY22+o_IncomeStmt!DZ38</f>
        <v/>
      </c>
      <c r="EA22" s="37">
        <f>DZ22+o_IncomeStmt!EA38</f>
        <v/>
      </c>
      <c r="EB22" s="37">
        <f>EA22+o_IncomeStmt!EB38</f>
        <v/>
      </c>
      <c r="EC22" s="37">
        <f>EB22+o_IncomeStmt!EC38</f>
        <v/>
      </c>
      <c r="ED22" s="37">
        <f>EC22+o_IncomeStmt!ED38</f>
        <v/>
      </c>
      <c r="EE22" s="37">
        <f>ED22+o_IncomeStmt!EE38</f>
        <v/>
      </c>
      <c r="EF22" s="37">
        <f>EE22+o_IncomeStmt!EF38</f>
        <v/>
      </c>
      <c r="EG22" s="37">
        <f>EF22+o_IncomeStmt!EG38</f>
        <v/>
      </c>
      <c r="EH22" s="37">
        <f>EG22+o_IncomeStmt!EH38</f>
        <v/>
      </c>
      <c r="EI22" s="37">
        <f>EH22+o_IncomeStmt!EI38</f>
        <v/>
      </c>
      <c r="EJ22" s="37">
        <f>EI22+o_IncomeStmt!EJ38</f>
        <v/>
      </c>
      <c r="EK22" s="37">
        <f>EJ22+o_IncomeStmt!EK38</f>
        <v/>
      </c>
      <c r="EL22" s="37">
        <f>EK22+o_IncomeStmt!EL38</f>
        <v/>
      </c>
      <c r="EM22" s="37">
        <f>EL22+o_IncomeStmt!EM38</f>
        <v/>
      </c>
      <c r="EN22" s="37">
        <f>EM22+o_IncomeStmt!EN38</f>
        <v/>
      </c>
      <c r="EO22" s="37">
        <f>EN22+o_IncomeStmt!EO38</f>
        <v/>
      </c>
      <c r="EP22" s="37">
        <f>EO22+o_IncomeStmt!EP38</f>
        <v/>
      </c>
      <c r="EQ22" s="37">
        <f>EP22+o_IncomeStmt!EQ38</f>
        <v/>
      </c>
      <c r="ER22" s="37">
        <f>EQ22+o_IncomeStmt!ER38</f>
        <v/>
      </c>
      <c r="ES22" s="37">
        <f>ER22+o_IncomeStmt!ES38</f>
        <v/>
      </c>
      <c r="ET22" s="37">
        <f>ES22+o_IncomeStmt!ET38</f>
        <v/>
      </c>
      <c r="EU22" s="37">
        <f>ET22+o_IncomeStmt!EU38</f>
        <v/>
      </c>
      <c r="EV22" s="37">
        <f>EU22+o_IncomeStmt!EV38</f>
        <v/>
      </c>
      <c r="EW22" s="37">
        <f>EV22+o_IncomeStmt!EW38</f>
        <v/>
      </c>
      <c r="EX22" s="37">
        <f>EW22+o_IncomeStmt!EX38</f>
        <v/>
      </c>
      <c r="EY22" s="37">
        <f>EX22+o_IncomeStmt!EY38</f>
        <v/>
      </c>
      <c r="EZ22" s="37">
        <f>EY22+o_IncomeStmt!EZ38</f>
        <v/>
      </c>
      <c r="FA22" s="37">
        <f>EZ22+o_IncomeStmt!FA38</f>
        <v/>
      </c>
      <c r="FB22" s="37">
        <f>FA22+o_IncomeStmt!FB38</f>
        <v/>
      </c>
      <c r="FC22" s="37">
        <f>FB22+o_IncomeStmt!FC38</f>
        <v/>
      </c>
      <c r="FD22" s="37">
        <f>FC22+o_IncomeStmt!FD38</f>
        <v/>
      </c>
      <c r="FE22" s="37">
        <f>FD22+o_IncomeStmt!FE38</f>
        <v/>
      </c>
      <c r="FF22" s="37">
        <f>FE22+o_IncomeStmt!FF38</f>
        <v/>
      </c>
      <c r="FG22" s="37">
        <f>FF22+o_IncomeStmt!FG38</f>
        <v/>
      </c>
      <c r="FH22" s="37">
        <f>FG22+o_IncomeStmt!FH38</f>
        <v/>
      </c>
      <c r="FI22" s="37">
        <f>FH22+o_IncomeStmt!FI38</f>
        <v/>
      </c>
      <c r="FJ22" s="37">
        <f>FI22+o_IncomeStmt!FJ38</f>
        <v/>
      </c>
      <c r="FK22" s="37">
        <f>FJ22+o_IncomeStmt!FK38</f>
        <v/>
      </c>
      <c r="FL22" s="37">
        <f>FK22+o_IncomeStmt!FL38</f>
        <v/>
      </c>
      <c r="FM22" s="37">
        <f>FL22+o_IncomeStmt!FM38</f>
        <v/>
      </c>
      <c r="FN22" s="37">
        <f>FM22+o_IncomeStmt!FN38</f>
        <v/>
      </c>
      <c r="FO22" s="37">
        <f>FN22+o_IncomeStmt!FO38</f>
        <v/>
      </c>
      <c r="FP22" s="37">
        <f>FO22+o_IncomeStmt!FP38</f>
        <v/>
      </c>
      <c r="FQ22" s="37">
        <f>FP22+o_IncomeStmt!FQ38</f>
        <v/>
      </c>
      <c r="FR22" s="37">
        <f>FQ22+o_IncomeStmt!FR38</f>
        <v/>
      </c>
      <c r="FS22" s="37">
        <f>FR22+o_IncomeStmt!FS38</f>
        <v/>
      </c>
      <c r="FT22" s="37">
        <f>FS22+o_IncomeStmt!FT38</f>
        <v/>
      </c>
      <c r="FU22" s="37">
        <f>FT22+o_IncomeStmt!FU38</f>
        <v/>
      </c>
      <c r="FV22" s="37">
        <f>FU22+o_IncomeStmt!FV38</f>
        <v/>
      </c>
      <c r="FW22" s="37">
        <f>FV22+o_IncomeStmt!FW38</f>
        <v/>
      </c>
      <c r="FX22" s="37">
        <f>FW22+o_IncomeStmt!FX38</f>
        <v/>
      </c>
      <c r="FY22" s="37">
        <f>FX22+o_IncomeStmt!FY38</f>
        <v/>
      </c>
      <c r="FZ22" s="37">
        <f>FY22+o_IncomeStmt!FZ38</f>
        <v/>
      </c>
      <c r="GA22" s="37">
        <f>FZ22+o_IncomeStmt!GA38</f>
        <v/>
      </c>
    </row>
    <row r="23">
      <c r="A23" s="24" t="inlineStr">
        <is>
          <t>Total Equity</t>
        </is>
      </c>
      <c r="D23" s="48">
        <f>D21+D22</f>
        <v/>
      </c>
      <c r="E23" s="48">
        <f>E21+E22</f>
        <v/>
      </c>
      <c r="F23" s="48">
        <f>F21+F22</f>
        <v/>
      </c>
      <c r="G23" s="48">
        <f>G21+G22</f>
        <v/>
      </c>
      <c r="H23" s="48">
        <f>H21+H22</f>
        <v/>
      </c>
      <c r="I23" s="48">
        <f>I21+I22</f>
        <v/>
      </c>
      <c r="J23" s="48">
        <f>J21+J22</f>
        <v/>
      </c>
      <c r="K23" s="48">
        <f>K21+K22</f>
        <v/>
      </c>
      <c r="L23" s="48">
        <f>L21+L22</f>
        <v/>
      </c>
      <c r="M23" s="48">
        <f>M21+M22</f>
        <v/>
      </c>
      <c r="N23" s="48">
        <f>N21+N22</f>
        <v/>
      </c>
      <c r="O23" s="48">
        <f>O21+O22</f>
        <v/>
      </c>
      <c r="P23" s="48">
        <f>P21+P22</f>
        <v/>
      </c>
      <c r="Q23" s="48">
        <f>Q21+Q22</f>
        <v/>
      </c>
      <c r="R23" s="48">
        <f>R21+R22</f>
        <v/>
      </c>
      <c r="S23" s="48">
        <f>S21+S22</f>
        <v/>
      </c>
      <c r="T23" s="48">
        <f>T21+T22</f>
        <v/>
      </c>
      <c r="U23" s="48">
        <f>U21+U22</f>
        <v/>
      </c>
      <c r="V23" s="48">
        <f>V21+V22</f>
        <v/>
      </c>
      <c r="W23" s="48">
        <f>W21+W22</f>
        <v/>
      </c>
      <c r="X23" s="48">
        <f>X21+X22</f>
        <v/>
      </c>
      <c r="Y23" s="48">
        <f>Y21+Y22</f>
        <v/>
      </c>
      <c r="Z23" s="48">
        <f>Z21+Z22</f>
        <v/>
      </c>
      <c r="AA23" s="48">
        <f>AA21+AA22</f>
        <v/>
      </c>
      <c r="AB23" s="48">
        <f>AB21+AB22</f>
        <v/>
      </c>
      <c r="AC23" s="48">
        <f>AC21+AC22</f>
        <v/>
      </c>
      <c r="AD23" s="48">
        <f>AD21+AD22</f>
        <v/>
      </c>
      <c r="AE23" s="48">
        <f>AE21+AE22</f>
        <v/>
      </c>
      <c r="AF23" s="48">
        <f>AF21+AF22</f>
        <v/>
      </c>
      <c r="AG23" s="48">
        <f>AG21+AG22</f>
        <v/>
      </c>
      <c r="AH23" s="48">
        <f>AH21+AH22</f>
        <v/>
      </c>
      <c r="AI23" s="48">
        <f>AI21+AI22</f>
        <v/>
      </c>
      <c r="AJ23" s="48">
        <f>AJ21+AJ22</f>
        <v/>
      </c>
      <c r="AK23" s="48">
        <f>AK21+AK22</f>
        <v/>
      </c>
      <c r="AL23" s="48">
        <f>AL21+AL22</f>
        <v/>
      </c>
      <c r="AM23" s="48">
        <f>AM21+AM22</f>
        <v/>
      </c>
      <c r="AN23" s="48">
        <f>AN21+AN22</f>
        <v/>
      </c>
      <c r="AO23" s="48">
        <f>AO21+AO22</f>
        <v/>
      </c>
      <c r="AP23" s="48">
        <f>AP21+AP22</f>
        <v/>
      </c>
      <c r="AQ23" s="48">
        <f>AQ21+AQ22</f>
        <v/>
      </c>
      <c r="AR23" s="48">
        <f>AR21+AR22</f>
        <v/>
      </c>
      <c r="AS23" s="48">
        <f>AS21+AS22</f>
        <v/>
      </c>
      <c r="AT23" s="48">
        <f>AT21+AT22</f>
        <v/>
      </c>
      <c r="AU23" s="48">
        <f>AU21+AU22</f>
        <v/>
      </c>
      <c r="AV23" s="48">
        <f>AV21+AV22</f>
        <v/>
      </c>
      <c r="AW23" s="48">
        <f>AW21+AW22</f>
        <v/>
      </c>
      <c r="AX23" s="48">
        <f>AX21+AX22</f>
        <v/>
      </c>
      <c r="AY23" s="48">
        <f>AY21+AY22</f>
        <v/>
      </c>
      <c r="AZ23" s="48">
        <f>AZ21+AZ22</f>
        <v/>
      </c>
      <c r="BA23" s="48">
        <f>BA21+BA22</f>
        <v/>
      </c>
      <c r="BB23" s="48">
        <f>BB21+BB22</f>
        <v/>
      </c>
      <c r="BC23" s="48">
        <f>BC21+BC22</f>
        <v/>
      </c>
      <c r="BD23" s="48">
        <f>BD21+BD22</f>
        <v/>
      </c>
      <c r="BE23" s="48">
        <f>BE21+BE22</f>
        <v/>
      </c>
      <c r="BF23" s="48">
        <f>BF21+BF22</f>
        <v/>
      </c>
      <c r="BG23" s="48">
        <f>BG21+BG22</f>
        <v/>
      </c>
      <c r="BH23" s="48">
        <f>BH21+BH22</f>
        <v/>
      </c>
      <c r="BI23" s="48">
        <f>BI21+BI22</f>
        <v/>
      </c>
      <c r="BJ23" s="48">
        <f>BJ21+BJ22</f>
        <v/>
      </c>
      <c r="BK23" s="48">
        <f>BK21+BK22</f>
        <v/>
      </c>
      <c r="BL23" s="48">
        <f>BL21+BL22</f>
        <v/>
      </c>
      <c r="BM23" s="48">
        <f>BM21+BM22</f>
        <v/>
      </c>
      <c r="BN23" s="48">
        <f>BN21+BN22</f>
        <v/>
      </c>
      <c r="BO23" s="48">
        <f>BO21+BO22</f>
        <v/>
      </c>
      <c r="BP23" s="48">
        <f>BP21+BP22</f>
        <v/>
      </c>
      <c r="BQ23" s="48">
        <f>BQ21+BQ22</f>
        <v/>
      </c>
      <c r="BR23" s="48">
        <f>BR21+BR22</f>
        <v/>
      </c>
      <c r="BS23" s="48">
        <f>BS21+BS22</f>
        <v/>
      </c>
      <c r="BT23" s="48">
        <f>BT21+BT22</f>
        <v/>
      </c>
      <c r="BU23" s="48">
        <f>BU21+BU22</f>
        <v/>
      </c>
      <c r="BV23" s="48">
        <f>BV21+BV22</f>
        <v/>
      </c>
      <c r="BW23" s="48">
        <f>BW21+BW22</f>
        <v/>
      </c>
      <c r="BX23" s="48">
        <f>BX21+BX22</f>
        <v/>
      </c>
      <c r="BY23" s="48">
        <f>BY21+BY22</f>
        <v/>
      </c>
      <c r="BZ23" s="48">
        <f>BZ21+BZ22</f>
        <v/>
      </c>
      <c r="CA23" s="48">
        <f>CA21+CA22</f>
        <v/>
      </c>
      <c r="CB23" s="48">
        <f>CB21+CB22</f>
        <v/>
      </c>
      <c r="CC23" s="48">
        <f>CC21+CC22</f>
        <v/>
      </c>
      <c r="CD23" s="48">
        <f>CD21+CD22</f>
        <v/>
      </c>
      <c r="CE23" s="48">
        <f>CE21+CE22</f>
        <v/>
      </c>
      <c r="CF23" s="48">
        <f>CF21+CF22</f>
        <v/>
      </c>
      <c r="CG23" s="48">
        <f>CG21+CG22</f>
        <v/>
      </c>
      <c r="CH23" s="48">
        <f>CH21+CH22</f>
        <v/>
      </c>
      <c r="CI23" s="48">
        <f>CI21+CI22</f>
        <v/>
      </c>
      <c r="CJ23" s="48">
        <f>CJ21+CJ22</f>
        <v/>
      </c>
      <c r="CK23" s="48">
        <f>CK21+CK22</f>
        <v/>
      </c>
      <c r="CL23" s="48">
        <f>CL21+CL22</f>
        <v/>
      </c>
      <c r="CM23" s="48">
        <f>CM21+CM22</f>
        <v/>
      </c>
      <c r="CN23" s="48">
        <f>CN21+CN22</f>
        <v/>
      </c>
      <c r="CO23" s="48">
        <f>CO21+CO22</f>
        <v/>
      </c>
      <c r="CP23" s="48">
        <f>CP21+CP22</f>
        <v/>
      </c>
      <c r="CQ23" s="48">
        <f>CQ21+CQ22</f>
        <v/>
      </c>
      <c r="CR23" s="48">
        <f>CR21+CR22</f>
        <v/>
      </c>
      <c r="CS23" s="48">
        <f>CS21+CS22</f>
        <v/>
      </c>
      <c r="CT23" s="48">
        <f>CT21+CT22</f>
        <v/>
      </c>
      <c r="CU23" s="48">
        <f>CU21+CU22</f>
        <v/>
      </c>
      <c r="CV23" s="48">
        <f>CV21+CV22</f>
        <v/>
      </c>
      <c r="CW23" s="48">
        <f>CW21+CW22</f>
        <v/>
      </c>
      <c r="CX23" s="48">
        <f>CX21+CX22</f>
        <v/>
      </c>
      <c r="CY23" s="48">
        <f>CY21+CY22</f>
        <v/>
      </c>
      <c r="CZ23" s="48">
        <f>CZ21+CZ22</f>
        <v/>
      </c>
      <c r="DA23" s="48">
        <f>DA21+DA22</f>
        <v/>
      </c>
      <c r="DB23" s="48">
        <f>DB21+DB22</f>
        <v/>
      </c>
      <c r="DC23" s="48">
        <f>DC21+DC22</f>
        <v/>
      </c>
      <c r="DD23" s="48">
        <f>DD21+DD22</f>
        <v/>
      </c>
      <c r="DE23" s="48">
        <f>DE21+DE22</f>
        <v/>
      </c>
      <c r="DF23" s="48">
        <f>DF21+DF22</f>
        <v/>
      </c>
      <c r="DG23" s="48">
        <f>DG21+DG22</f>
        <v/>
      </c>
      <c r="DH23" s="48">
        <f>DH21+DH22</f>
        <v/>
      </c>
      <c r="DI23" s="48">
        <f>DI21+DI22</f>
        <v/>
      </c>
      <c r="DJ23" s="48">
        <f>DJ21+DJ22</f>
        <v/>
      </c>
      <c r="DK23" s="48">
        <f>DK21+DK22</f>
        <v/>
      </c>
      <c r="DL23" s="48">
        <f>DL21+DL22</f>
        <v/>
      </c>
      <c r="DM23" s="48">
        <f>DM21+DM22</f>
        <v/>
      </c>
      <c r="DN23" s="48">
        <f>DN21+DN22</f>
        <v/>
      </c>
      <c r="DO23" s="48">
        <f>DO21+DO22</f>
        <v/>
      </c>
      <c r="DP23" s="48">
        <f>DP21+DP22</f>
        <v/>
      </c>
      <c r="DQ23" s="48">
        <f>DQ21+DQ22</f>
        <v/>
      </c>
      <c r="DR23" s="48">
        <f>DR21+DR22</f>
        <v/>
      </c>
      <c r="DS23" s="48">
        <f>DS21+DS22</f>
        <v/>
      </c>
      <c r="DT23" s="48">
        <f>DT21+DT22</f>
        <v/>
      </c>
      <c r="DU23" s="48">
        <f>DU21+DU22</f>
        <v/>
      </c>
      <c r="DV23" s="48">
        <f>DV21+DV22</f>
        <v/>
      </c>
      <c r="DW23" s="48">
        <f>DW21+DW22</f>
        <v/>
      </c>
      <c r="DX23" s="48">
        <f>DX21+DX22</f>
        <v/>
      </c>
      <c r="DY23" s="48">
        <f>DY21+DY22</f>
        <v/>
      </c>
      <c r="DZ23" s="48">
        <f>DZ21+DZ22</f>
        <v/>
      </c>
      <c r="EA23" s="48">
        <f>EA21+EA22</f>
        <v/>
      </c>
      <c r="EB23" s="48">
        <f>EB21+EB22</f>
        <v/>
      </c>
      <c r="EC23" s="48">
        <f>EC21+EC22</f>
        <v/>
      </c>
      <c r="ED23" s="48">
        <f>ED21+ED22</f>
        <v/>
      </c>
      <c r="EE23" s="48">
        <f>EE21+EE22</f>
        <v/>
      </c>
      <c r="EF23" s="48">
        <f>EF21+EF22</f>
        <v/>
      </c>
      <c r="EG23" s="48">
        <f>EG21+EG22</f>
        <v/>
      </c>
      <c r="EH23" s="48">
        <f>EH21+EH22</f>
        <v/>
      </c>
      <c r="EI23" s="48">
        <f>EI21+EI22</f>
        <v/>
      </c>
      <c r="EJ23" s="48">
        <f>EJ21+EJ22</f>
        <v/>
      </c>
      <c r="EK23" s="48">
        <f>EK21+EK22</f>
        <v/>
      </c>
      <c r="EL23" s="48">
        <f>EL21+EL22</f>
        <v/>
      </c>
      <c r="EM23" s="48">
        <f>EM21+EM22</f>
        <v/>
      </c>
      <c r="EN23" s="48">
        <f>EN21+EN22</f>
        <v/>
      </c>
      <c r="EO23" s="48">
        <f>EO21+EO22</f>
        <v/>
      </c>
      <c r="EP23" s="48">
        <f>EP21+EP22</f>
        <v/>
      </c>
      <c r="EQ23" s="48">
        <f>EQ21+EQ22</f>
        <v/>
      </c>
      <c r="ER23" s="48">
        <f>ER21+ER22</f>
        <v/>
      </c>
      <c r="ES23" s="48">
        <f>ES21+ES22</f>
        <v/>
      </c>
      <c r="ET23" s="48">
        <f>ET21+ET22</f>
        <v/>
      </c>
      <c r="EU23" s="48">
        <f>EU21+EU22</f>
        <v/>
      </c>
      <c r="EV23" s="48">
        <f>EV21+EV22</f>
        <v/>
      </c>
      <c r="EW23" s="48">
        <f>EW21+EW22</f>
        <v/>
      </c>
      <c r="EX23" s="48">
        <f>EX21+EX22</f>
        <v/>
      </c>
      <c r="EY23" s="48">
        <f>EY21+EY22</f>
        <v/>
      </c>
      <c r="EZ23" s="48">
        <f>EZ21+EZ22</f>
        <v/>
      </c>
      <c r="FA23" s="48">
        <f>FA21+FA22</f>
        <v/>
      </c>
      <c r="FB23" s="48">
        <f>FB21+FB22</f>
        <v/>
      </c>
      <c r="FC23" s="48">
        <f>FC21+FC22</f>
        <v/>
      </c>
      <c r="FD23" s="48">
        <f>FD21+FD22</f>
        <v/>
      </c>
      <c r="FE23" s="48">
        <f>FE21+FE22</f>
        <v/>
      </c>
      <c r="FF23" s="48">
        <f>FF21+FF22</f>
        <v/>
      </c>
      <c r="FG23" s="48">
        <f>FG21+FG22</f>
        <v/>
      </c>
      <c r="FH23" s="48">
        <f>FH21+FH22</f>
        <v/>
      </c>
      <c r="FI23" s="48">
        <f>FI21+FI22</f>
        <v/>
      </c>
      <c r="FJ23" s="48">
        <f>FJ21+FJ22</f>
        <v/>
      </c>
      <c r="FK23" s="48">
        <f>FK21+FK22</f>
        <v/>
      </c>
      <c r="FL23" s="48">
        <f>FL21+FL22</f>
        <v/>
      </c>
      <c r="FM23" s="48">
        <f>FM21+FM22</f>
        <v/>
      </c>
      <c r="FN23" s="48">
        <f>FN21+FN22</f>
        <v/>
      </c>
      <c r="FO23" s="48">
        <f>FO21+FO22</f>
        <v/>
      </c>
      <c r="FP23" s="48">
        <f>FP21+FP22</f>
        <v/>
      </c>
      <c r="FQ23" s="48">
        <f>FQ21+FQ22</f>
        <v/>
      </c>
      <c r="FR23" s="48">
        <f>FR21+FR22</f>
        <v/>
      </c>
      <c r="FS23" s="48">
        <f>FS21+FS22</f>
        <v/>
      </c>
      <c r="FT23" s="48">
        <f>FT21+FT22</f>
        <v/>
      </c>
      <c r="FU23" s="48">
        <f>FU21+FU22</f>
        <v/>
      </c>
      <c r="FV23" s="48">
        <f>FV21+FV22</f>
        <v/>
      </c>
      <c r="FW23" s="48">
        <f>FW21+FW22</f>
        <v/>
      </c>
      <c r="FX23" s="48">
        <f>FX21+FX22</f>
        <v/>
      </c>
      <c r="FY23" s="48">
        <f>FY21+FY22</f>
        <v/>
      </c>
      <c r="FZ23" s="48">
        <f>FZ21+FZ22</f>
        <v/>
      </c>
      <c r="GA23" s="48">
        <f>GA21+GA22</f>
        <v/>
      </c>
    </row>
    <row r="24">
      <c r="A24" s="24" t="inlineStr">
        <is>
          <t>TOTAL LIABILITIES &amp; EQUITY</t>
        </is>
      </c>
      <c r="D24" s="49">
        <f>D19+D23</f>
        <v/>
      </c>
      <c r="E24" s="49">
        <f>E19+E23</f>
        <v/>
      </c>
      <c r="F24" s="49">
        <f>F19+F23</f>
        <v/>
      </c>
      <c r="G24" s="49">
        <f>G19+G23</f>
        <v/>
      </c>
      <c r="H24" s="49">
        <f>H19+H23</f>
        <v/>
      </c>
      <c r="I24" s="49">
        <f>I19+I23</f>
        <v/>
      </c>
      <c r="J24" s="49">
        <f>J19+J23</f>
        <v/>
      </c>
      <c r="K24" s="49">
        <f>K19+K23</f>
        <v/>
      </c>
      <c r="L24" s="49">
        <f>L19+L23</f>
        <v/>
      </c>
      <c r="M24" s="49">
        <f>M19+M23</f>
        <v/>
      </c>
      <c r="N24" s="49">
        <f>N19+N23</f>
        <v/>
      </c>
      <c r="O24" s="49">
        <f>O19+O23</f>
        <v/>
      </c>
      <c r="P24" s="49">
        <f>P19+P23</f>
        <v/>
      </c>
      <c r="Q24" s="49">
        <f>Q19+Q23</f>
        <v/>
      </c>
      <c r="R24" s="49">
        <f>R19+R23</f>
        <v/>
      </c>
      <c r="S24" s="49">
        <f>S19+S23</f>
        <v/>
      </c>
      <c r="T24" s="49">
        <f>T19+T23</f>
        <v/>
      </c>
      <c r="U24" s="49">
        <f>U19+U23</f>
        <v/>
      </c>
      <c r="V24" s="49">
        <f>V19+V23</f>
        <v/>
      </c>
      <c r="W24" s="49">
        <f>W19+W23</f>
        <v/>
      </c>
      <c r="X24" s="49">
        <f>X19+X23</f>
        <v/>
      </c>
      <c r="Y24" s="49">
        <f>Y19+Y23</f>
        <v/>
      </c>
      <c r="Z24" s="49">
        <f>Z19+Z23</f>
        <v/>
      </c>
      <c r="AA24" s="49">
        <f>AA19+AA23</f>
        <v/>
      </c>
      <c r="AB24" s="49">
        <f>AB19+AB23</f>
        <v/>
      </c>
      <c r="AC24" s="49">
        <f>AC19+AC23</f>
        <v/>
      </c>
      <c r="AD24" s="49">
        <f>AD19+AD23</f>
        <v/>
      </c>
      <c r="AE24" s="49">
        <f>AE19+AE23</f>
        <v/>
      </c>
      <c r="AF24" s="49">
        <f>AF19+AF23</f>
        <v/>
      </c>
      <c r="AG24" s="49">
        <f>AG19+AG23</f>
        <v/>
      </c>
      <c r="AH24" s="49">
        <f>AH19+AH23</f>
        <v/>
      </c>
      <c r="AI24" s="49">
        <f>AI19+AI23</f>
        <v/>
      </c>
      <c r="AJ24" s="49">
        <f>AJ19+AJ23</f>
        <v/>
      </c>
      <c r="AK24" s="49">
        <f>AK19+AK23</f>
        <v/>
      </c>
      <c r="AL24" s="49">
        <f>AL19+AL23</f>
        <v/>
      </c>
      <c r="AM24" s="49">
        <f>AM19+AM23</f>
        <v/>
      </c>
      <c r="AN24" s="49">
        <f>AN19+AN23</f>
        <v/>
      </c>
      <c r="AO24" s="49">
        <f>AO19+AO23</f>
        <v/>
      </c>
      <c r="AP24" s="49">
        <f>AP19+AP23</f>
        <v/>
      </c>
      <c r="AQ24" s="49">
        <f>AQ19+AQ23</f>
        <v/>
      </c>
      <c r="AR24" s="49">
        <f>AR19+AR23</f>
        <v/>
      </c>
      <c r="AS24" s="49">
        <f>AS19+AS23</f>
        <v/>
      </c>
      <c r="AT24" s="49">
        <f>AT19+AT23</f>
        <v/>
      </c>
      <c r="AU24" s="49">
        <f>AU19+AU23</f>
        <v/>
      </c>
      <c r="AV24" s="49">
        <f>AV19+AV23</f>
        <v/>
      </c>
      <c r="AW24" s="49">
        <f>AW19+AW23</f>
        <v/>
      </c>
      <c r="AX24" s="49">
        <f>AX19+AX23</f>
        <v/>
      </c>
      <c r="AY24" s="49">
        <f>AY19+AY23</f>
        <v/>
      </c>
      <c r="AZ24" s="49">
        <f>AZ19+AZ23</f>
        <v/>
      </c>
      <c r="BA24" s="49">
        <f>BA19+BA23</f>
        <v/>
      </c>
      <c r="BB24" s="49">
        <f>BB19+BB23</f>
        <v/>
      </c>
      <c r="BC24" s="49">
        <f>BC19+BC23</f>
        <v/>
      </c>
      <c r="BD24" s="49">
        <f>BD19+BD23</f>
        <v/>
      </c>
      <c r="BE24" s="49">
        <f>BE19+BE23</f>
        <v/>
      </c>
      <c r="BF24" s="49">
        <f>BF19+BF23</f>
        <v/>
      </c>
      <c r="BG24" s="49">
        <f>BG19+BG23</f>
        <v/>
      </c>
      <c r="BH24" s="49">
        <f>BH19+BH23</f>
        <v/>
      </c>
      <c r="BI24" s="49">
        <f>BI19+BI23</f>
        <v/>
      </c>
      <c r="BJ24" s="49">
        <f>BJ19+BJ23</f>
        <v/>
      </c>
      <c r="BK24" s="49">
        <f>BK19+BK23</f>
        <v/>
      </c>
      <c r="BL24" s="49">
        <f>BL19+BL23</f>
        <v/>
      </c>
      <c r="BM24" s="49">
        <f>BM19+BM23</f>
        <v/>
      </c>
      <c r="BN24" s="49">
        <f>BN19+BN23</f>
        <v/>
      </c>
      <c r="BO24" s="49">
        <f>BO19+BO23</f>
        <v/>
      </c>
      <c r="BP24" s="49">
        <f>BP19+BP23</f>
        <v/>
      </c>
      <c r="BQ24" s="49">
        <f>BQ19+BQ23</f>
        <v/>
      </c>
      <c r="BR24" s="49">
        <f>BR19+BR23</f>
        <v/>
      </c>
      <c r="BS24" s="49">
        <f>BS19+BS23</f>
        <v/>
      </c>
      <c r="BT24" s="49">
        <f>BT19+BT23</f>
        <v/>
      </c>
      <c r="BU24" s="49">
        <f>BU19+BU23</f>
        <v/>
      </c>
      <c r="BV24" s="49">
        <f>BV19+BV23</f>
        <v/>
      </c>
      <c r="BW24" s="49">
        <f>BW19+BW23</f>
        <v/>
      </c>
      <c r="BX24" s="49">
        <f>BX19+BX23</f>
        <v/>
      </c>
      <c r="BY24" s="49">
        <f>BY19+BY23</f>
        <v/>
      </c>
      <c r="BZ24" s="49">
        <f>BZ19+BZ23</f>
        <v/>
      </c>
      <c r="CA24" s="49">
        <f>CA19+CA23</f>
        <v/>
      </c>
      <c r="CB24" s="49">
        <f>CB19+CB23</f>
        <v/>
      </c>
      <c r="CC24" s="49">
        <f>CC19+CC23</f>
        <v/>
      </c>
      <c r="CD24" s="49">
        <f>CD19+CD23</f>
        <v/>
      </c>
      <c r="CE24" s="49">
        <f>CE19+CE23</f>
        <v/>
      </c>
      <c r="CF24" s="49">
        <f>CF19+CF23</f>
        <v/>
      </c>
      <c r="CG24" s="49">
        <f>CG19+CG23</f>
        <v/>
      </c>
      <c r="CH24" s="49">
        <f>CH19+CH23</f>
        <v/>
      </c>
      <c r="CI24" s="49">
        <f>CI19+CI23</f>
        <v/>
      </c>
      <c r="CJ24" s="49">
        <f>CJ19+CJ23</f>
        <v/>
      </c>
      <c r="CK24" s="49">
        <f>CK19+CK23</f>
        <v/>
      </c>
      <c r="CL24" s="49">
        <f>CL19+CL23</f>
        <v/>
      </c>
      <c r="CM24" s="49">
        <f>CM19+CM23</f>
        <v/>
      </c>
      <c r="CN24" s="49">
        <f>CN19+CN23</f>
        <v/>
      </c>
      <c r="CO24" s="49">
        <f>CO19+CO23</f>
        <v/>
      </c>
      <c r="CP24" s="49">
        <f>CP19+CP23</f>
        <v/>
      </c>
      <c r="CQ24" s="49">
        <f>CQ19+CQ23</f>
        <v/>
      </c>
      <c r="CR24" s="49">
        <f>CR19+CR23</f>
        <v/>
      </c>
      <c r="CS24" s="49">
        <f>CS19+CS23</f>
        <v/>
      </c>
      <c r="CT24" s="49">
        <f>CT19+CT23</f>
        <v/>
      </c>
      <c r="CU24" s="49">
        <f>CU19+CU23</f>
        <v/>
      </c>
      <c r="CV24" s="49">
        <f>CV19+CV23</f>
        <v/>
      </c>
      <c r="CW24" s="49">
        <f>CW19+CW23</f>
        <v/>
      </c>
      <c r="CX24" s="49">
        <f>CX19+CX23</f>
        <v/>
      </c>
      <c r="CY24" s="49">
        <f>CY19+CY23</f>
        <v/>
      </c>
      <c r="CZ24" s="49">
        <f>CZ19+CZ23</f>
        <v/>
      </c>
      <c r="DA24" s="49">
        <f>DA19+DA23</f>
        <v/>
      </c>
      <c r="DB24" s="49">
        <f>DB19+DB23</f>
        <v/>
      </c>
      <c r="DC24" s="49">
        <f>DC19+DC23</f>
        <v/>
      </c>
      <c r="DD24" s="49">
        <f>DD19+DD23</f>
        <v/>
      </c>
      <c r="DE24" s="49">
        <f>DE19+DE23</f>
        <v/>
      </c>
      <c r="DF24" s="49">
        <f>DF19+DF23</f>
        <v/>
      </c>
      <c r="DG24" s="49">
        <f>DG19+DG23</f>
        <v/>
      </c>
      <c r="DH24" s="49">
        <f>DH19+DH23</f>
        <v/>
      </c>
      <c r="DI24" s="49">
        <f>DI19+DI23</f>
        <v/>
      </c>
      <c r="DJ24" s="49">
        <f>DJ19+DJ23</f>
        <v/>
      </c>
      <c r="DK24" s="49">
        <f>DK19+DK23</f>
        <v/>
      </c>
      <c r="DL24" s="49">
        <f>DL19+DL23</f>
        <v/>
      </c>
      <c r="DM24" s="49">
        <f>DM19+DM23</f>
        <v/>
      </c>
      <c r="DN24" s="49">
        <f>DN19+DN23</f>
        <v/>
      </c>
      <c r="DO24" s="49">
        <f>DO19+DO23</f>
        <v/>
      </c>
      <c r="DP24" s="49">
        <f>DP19+DP23</f>
        <v/>
      </c>
      <c r="DQ24" s="49">
        <f>DQ19+DQ23</f>
        <v/>
      </c>
      <c r="DR24" s="49">
        <f>DR19+DR23</f>
        <v/>
      </c>
      <c r="DS24" s="49">
        <f>DS19+DS23</f>
        <v/>
      </c>
      <c r="DT24" s="49">
        <f>DT19+DT23</f>
        <v/>
      </c>
      <c r="DU24" s="49">
        <f>DU19+DU23</f>
        <v/>
      </c>
      <c r="DV24" s="49">
        <f>DV19+DV23</f>
        <v/>
      </c>
      <c r="DW24" s="49">
        <f>DW19+DW23</f>
        <v/>
      </c>
      <c r="DX24" s="49">
        <f>DX19+DX23</f>
        <v/>
      </c>
      <c r="DY24" s="49">
        <f>DY19+DY23</f>
        <v/>
      </c>
      <c r="DZ24" s="49">
        <f>DZ19+DZ23</f>
        <v/>
      </c>
      <c r="EA24" s="49">
        <f>EA19+EA23</f>
        <v/>
      </c>
      <c r="EB24" s="49">
        <f>EB19+EB23</f>
        <v/>
      </c>
      <c r="EC24" s="49">
        <f>EC19+EC23</f>
        <v/>
      </c>
      <c r="ED24" s="49">
        <f>ED19+ED23</f>
        <v/>
      </c>
      <c r="EE24" s="49">
        <f>EE19+EE23</f>
        <v/>
      </c>
      <c r="EF24" s="49">
        <f>EF19+EF23</f>
        <v/>
      </c>
      <c r="EG24" s="49">
        <f>EG19+EG23</f>
        <v/>
      </c>
      <c r="EH24" s="49">
        <f>EH19+EH23</f>
        <v/>
      </c>
      <c r="EI24" s="49">
        <f>EI19+EI23</f>
        <v/>
      </c>
      <c r="EJ24" s="49">
        <f>EJ19+EJ23</f>
        <v/>
      </c>
      <c r="EK24" s="49">
        <f>EK19+EK23</f>
        <v/>
      </c>
      <c r="EL24" s="49">
        <f>EL19+EL23</f>
        <v/>
      </c>
      <c r="EM24" s="49">
        <f>EM19+EM23</f>
        <v/>
      </c>
      <c r="EN24" s="49">
        <f>EN19+EN23</f>
        <v/>
      </c>
      <c r="EO24" s="49">
        <f>EO19+EO23</f>
        <v/>
      </c>
      <c r="EP24" s="49">
        <f>EP19+EP23</f>
        <v/>
      </c>
      <c r="EQ24" s="49">
        <f>EQ19+EQ23</f>
        <v/>
      </c>
      <c r="ER24" s="49">
        <f>ER19+ER23</f>
        <v/>
      </c>
      <c r="ES24" s="49">
        <f>ES19+ES23</f>
        <v/>
      </c>
      <c r="ET24" s="49">
        <f>ET19+ET23</f>
        <v/>
      </c>
      <c r="EU24" s="49">
        <f>EU19+EU23</f>
        <v/>
      </c>
      <c r="EV24" s="49">
        <f>EV19+EV23</f>
        <v/>
      </c>
      <c r="EW24" s="49">
        <f>EW19+EW23</f>
        <v/>
      </c>
      <c r="EX24" s="49">
        <f>EX19+EX23</f>
        <v/>
      </c>
      <c r="EY24" s="49">
        <f>EY19+EY23</f>
        <v/>
      </c>
      <c r="EZ24" s="49">
        <f>EZ19+EZ23</f>
        <v/>
      </c>
      <c r="FA24" s="49">
        <f>FA19+FA23</f>
        <v/>
      </c>
      <c r="FB24" s="49">
        <f>FB19+FB23</f>
        <v/>
      </c>
      <c r="FC24" s="49">
        <f>FC19+FC23</f>
        <v/>
      </c>
      <c r="FD24" s="49">
        <f>FD19+FD23</f>
        <v/>
      </c>
      <c r="FE24" s="49">
        <f>FE19+FE23</f>
        <v/>
      </c>
      <c r="FF24" s="49">
        <f>FF19+FF23</f>
        <v/>
      </c>
      <c r="FG24" s="49">
        <f>FG19+FG23</f>
        <v/>
      </c>
      <c r="FH24" s="49">
        <f>FH19+FH23</f>
        <v/>
      </c>
      <c r="FI24" s="49">
        <f>FI19+FI23</f>
        <v/>
      </c>
      <c r="FJ24" s="49">
        <f>FJ19+FJ23</f>
        <v/>
      </c>
      <c r="FK24" s="49">
        <f>FK19+FK23</f>
        <v/>
      </c>
      <c r="FL24" s="49">
        <f>FL19+FL23</f>
        <v/>
      </c>
      <c r="FM24" s="49">
        <f>FM19+FM23</f>
        <v/>
      </c>
      <c r="FN24" s="49">
        <f>FN19+FN23</f>
        <v/>
      </c>
      <c r="FO24" s="49">
        <f>FO19+FO23</f>
        <v/>
      </c>
      <c r="FP24" s="49">
        <f>FP19+FP23</f>
        <v/>
      </c>
      <c r="FQ24" s="49">
        <f>FQ19+FQ23</f>
        <v/>
      </c>
      <c r="FR24" s="49">
        <f>FR19+FR23</f>
        <v/>
      </c>
      <c r="FS24" s="49">
        <f>FS19+FS23</f>
        <v/>
      </c>
      <c r="FT24" s="49">
        <f>FT19+FT23</f>
        <v/>
      </c>
      <c r="FU24" s="49">
        <f>FU19+FU23</f>
        <v/>
      </c>
      <c r="FV24" s="49">
        <f>FV19+FV23</f>
        <v/>
      </c>
      <c r="FW24" s="49">
        <f>FW19+FW23</f>
        <v/>
      </c>
      <c r="FX24" s="49">
        <f>FX19+FX23</f>
        <v/>
      </c>
      <c r="FY24" s="49">
        <f>FY19+FY23</f>
        <v/>
      </c>
      <c r="FZ24" s="49">
        <f>FZ19+FZ23</f>
        <v/>
      </c>
      <c r="GA24" s="49">
        <f>GA19+GA23</f>
        <v/>
      </c>
    </row>
    <row r="26">
      <c r="A26" s="64" t="inlineStr">
        <is>
          <t>Balance Sheet Check (Assets - L&amp;E)</t>
        </is>
      </c>
      <c r="D26" s="24">
        <f>IF(ABS(D13-D24)&lt;1,"OK","ERROR")</f>
        <v/>
      </c>
      <c r="E26" s="24">
        <f>IF(ABS(E13-E24)&lt;1,"OK","ERROR")</f>
        <v/>
      </c>
      <c r="F26" s="24">
        <f>IF(ABS(F13-F24)&lt;1,"OK","ERROR")</f>
        <v/>
      </c>
      <c r="G26" s="24">
        <f>IF(ABS(G13-G24)&lt;1,"OK","ERROR")</f>
        <v/>
      </c>
      <c r="H26" s="24">
        <f>IF(ABS(H13-H24)&lt;1,"OK","ERROR")</f>
        <v/>
      </c>
      <c r="I26" s="24">
        <f>IF(ABS(I13-I24)&lt;1,"OK","ERROR")</f>
        <v/>
      </c>
      <c r="J26" s="24">
        <f>IF(ABS(J13-J24)&lt;1,"OK","ERROR")</f>
        <v/>
      </c>
      <c r="K26" s="24">
        <f>IF(ABS(K13-K24)&lt;1,"OK","ERROR")</f>
        <v/>
      </c>
      <c r="L26" s="24">
        <f>IF(ABS(L13-L24)&lt;1,"OK","ERROR")</f>
        <v/>
      </c>
      <c r="M26" s="24">
        <f>IF(ABS(M13-M24)&lt;1,"OK","ERROR")</f>
        <v/>
      </c>
      <c r="N26" s="24">
        <f>IF(ABS(N13-N24)&lt;1,"OK","ERROR")</f>
        <v/>
      </c>
      <c r="O26" s="24">
        <f>IF(ABS(O13-O24)&lt;1,"OK","ERROR")</f>
        <v/>
      </c>
      <c r="P26" s="24">
        <f>IF(ABS(P13-P24)&lt;1,"OK","ERROR")</f>
        <v/>
      </c>
      <c r="Q26" s="24">
        <f>IF(ABS(Q13-Q24)&lt;1,"OK","ERROR")</f>
        <v/>
      </c>
      <c r="R26" s="24">
        <f>IF(ABS(R13-R24)&lt;1,"OK","ERROR")</f>
        <v/>
      </c>
      <c r="S26" s="24">
        <f>IF(ABS(S13-S24)&lt;1,"OK","ERROR")</f>
        <v/>
      </c>
      <c r="T26" s="24">
        <f>IF(ABS(T13-T24)&lt;1,"OK","ERROR")</f>
        <v/>
      </c>
      <c r="U26" s="24">
        <f>IF(ABS(U13-U24)&lt;1,"OK","ERROR")</f>
        <v/>
      </c>
      <c r="V26" s="24">
        <f>IF(ABS(V13-V24)&lt;1,"OK","ERROR")</f>
        <v/>
      </c>
      <c r="W26" s="24">
        <f>IF(ABS(W13-W24)&lt;1,"OK","ERROR")</f>
        <v/>
      </c>
      <c r="X26" s="24">
        <f>IF(ABS(X13-X24)&lt;1,"OK","ERROR")</f>
        <v/>
      </c>
      <c r="Y26" s="24">
        <f>IF(ABS(Y13-Y24)&lt;1,"OK","ERROR")</f>
        <v/>
      </c>
      <c r="Z26" s="24">
        <f>IF(ABS(Z13-Z24)&lt;1,"OK","ERROR")</f>
        <v/>
      </c>
      <c r="AA26" s="24">
        <f>IF(ABS(AA13-AA24)&lt;1,"OK","ERROR")</f>
        <v/>
      </c>
      <c r="AB26" s="24">
        <f>IF(ABS(AB13-AB24)&lt;1,"OK","ERROR")</f>
        <v/>
      </c>
      <c r="AC26" s="24">
        <f>IF(ABS(AC13-AC24)&lt;1,"OK","ERROR")</f>
        <v/>
      </c>
      <c r="AD26" s="24">
        <f>IF(ABS(AD13-AD24)&lt;1,"OK","ERROR")</f>
        <v/>
      </c>
      <c r="AE26" s="24">
        <f>IF(ABS(AE13-AE24)&lt;1,"OK","ERROR")</f>
        <v/>
      </c>
      <c r="AF26" s="24">
        <f>IF(ABS(AF13-AF24)&lt;1,"OK","ERROR")</f>
        <v/>
      </c>
      <c r="AG26" s="24">
        <f>IF(ABS(AG13-AG24)&lt;1,"OK","ERROR")</f>
        <v/>
      </c>
      <c r="AH26" s="24">
        <f>IF(ABS(AH13-AH24)&lt;1,"OK","ERROR")</f>
        <v/>
      </c>
      <c r="AI26" s="24">
        <f>IF(ABS(AI13-AI24)&lt;1,"OK","ERROR")</f>
        <v/>
      </c>
      <c r="AJ26" s="24">
        <f>IF(ABS(AJ13-AJ24)&lt;1,"OK","ERROR")</f>
        <v/>
      </c>
      <c r="AK26" s="24">
        <f>IF(ABS(AK13-AK24)&lt;1,"OK","ERROR")</f>
        <v/>
      </c>
      <c r="AL26" s="24">
        <f>IF(ABS(AL13-AL24)&lt;1,"OK","ERROR")</f>
        <v/>
      </c>
      <c r="AM26" s="24">
        <f>IF(ABS(AM13-AM24)&lt;1,"OK","ERROR")</f>
        <v/>
      </c>
      <c r="AN26" s="24">
        <f>IF(ABS(AN13-AN24)&lt;1,"OK","ERROR")</f>
        <v/>
      </c>
      <c r="AO26" s="24">
        <f>IF(ABS(AO13-AO24)&lt;1,"OK","ERROR")</f>
        <v/>
      </c>
      <c r="AP26" s="24">
        <f>IF(ABS(AP13-AP24)&lt;1,"OK","ERROR")</f>
        <v/>
      </c>
      <c r="AQ26" s="24">
        <f>IF(ABS(AQ13-AQ24)&lt;1,"OK","ERROR")</f>
        <v/>
      </c>
      <c r="AR26" s="24">
        <f>IF(ABS(AR13-AR24)&lt;1,"OK","ERROR")</f>
        <v/>
      </c>
      <c r="AS26" s="24">
        <f>IF(ABS(AS13-AS24)&lt;1,"OK","ERROR")</f>
        <v/>
      </c>
      <c r="AT26" s="24">
        <f>IF(ABS(AT13-AT24)&lt;1,"OK","ERROR")</f>
        <v/>
      </c>
      <c r="AU26" s="24">
        <f>IF(ABS(AU13-AU24)&lt;1,"OK","ERROR")</f>
        <v/>
      </c>
      <c r="AV26" s="24">
        <f>IF(ABS(AV13-AV24)&lt;1,"OK","ERROR")</f>
        <v/>
      </c>
      <c r="AW26" s="24">
        <f>IF(ABS(AW13-AW24)&lt;1,"OK","ERROR")</f>
        <v/>
      </c>
      <c r="AX26" s="24">
        <f>IF(ABS(AX13-AX24)&lt;1,"OK","ERROR")</f>
        <v/>
      </c>
      <c r="AY26" s="24">
        <f>IF(ABS(AY13-AY24)&lt;1,"OK","ERROR")</f>
        <v/>
      </c>
      <c r="AZ26" s="24">
        <f>IF(ABS(AZ13-AZ24)&lt;1,"OK","ERROR")</f>
        <v/>
      </c>
      <c r="BA26" s="24">
        <f>IF(ABS(BA13-BA24)&lt;1,"OK","ERROR")</f>
        <v/>
      </c>
      <c r="BB26" s="24">
        <f>IF(ABS(BB13-BB24)&lt;1,"OK","ERROR")</f>
        <v/>
      </c>
      <c r="BC26" s="24">
        <f>IF(ABS(BC13-BC24)&lt;1,"OK","ERROR")</f>
        <v/>
      </c>
      <c r="BD26" s="24">
        <f>IF(ABS(BD13-BD24)&lt;1,"OK","ERROR")</f>
        <v/>
      </c>
      <c r="BE26" s="24">
        <f>IF(ABS(BE13-BE24)&lt;1,"OK","ERROR")</f>
        <v/>
      </c>
      <c r="BF26" s="24">
        <f>IF(ABS(BF13-BF24)&lt;1,"OK","ERROR")</f>
        <v/>
      </c>
      <c r="BG26" s="24">
        <f>IF(ABS(BG13-BG24)&lt;1,"OK","ERROR")</f>
        <v/>
      </c>
      <c r="BH26" s="24">
        <f>IF(ABS(BH13-BH24)&lt;1,"OK","ERROR")</f>
        <v/>
      </c>
      <c r="BI26" s="24">
        <f>IF(ABS(BI13-BI24)&lt;1,"OK","ERROR")</f>
        <v/>
      </c>
      <c r="BJ26" s="24">
        <f>IF(ABS(BJ13-BJ24)&lt;1,"OK","ERROR")</f>
        <v/>
      </c>
      <c r="BK26" s="24">
        <f>IF(ABS(BK13-BK24)&lt;1,"OK","ERROR")</f>
        <v/>
      </c>
      <c r="BL26" s="24">
        <f>IF(ABS(BL13-BL24)&lt;1,"OK","ERROR")</f>
        <v/>
      </c>
      <c r="BM26" s="24">
        <f>IF(ABS(BM13-BM24)&lt;1,"OK","ERROR")</f>
        <v/>
      </c>
      <c r="BN26" s="24">
        <f>IF(ABS(BN13-BN24)&lt;1,"OK","ERROR")</f>
        <v/>
      </c>
      <c r="BO26" s="24">
        <f>IF(ABS(BO13-BO24)&lt;1,"OK","ERROR")</f>
        <v/>
      </c>
      <c r="BP26" s="24">
        <f>IF(ABS(BP13-BP24)&lt;1,"OK","ERROR")</f>
        <v/>
      </c>
      <c r="BQ26" s="24">
        <f>IF(ABS(BQ13-BQ24)&lt;1,"OK","ERROR")</f>
        <v/>
      </c>
      <c r="BR26" s="24">
        <f>IF(ABS(BR13-BR24)&lt;1,"OK","ERROR")</f>
        <v/>
      </c>
      <c r="BS26" s="24">
        <f>IF(ABS(BS13-BS24)&lt;1,"OK","ERROR")</f>
        <v/>
      </c>
      <c r="BT26" s="24">
        <f>IF(ABS(BT13-BT24)&lt;1,"OK","ERROR")</f>
        <v/>
      </c>
      <c r="BU26" s="24">
        <f>IF(ABS(BU13-BU24)&lt;1,"OK","ERROR")</f>
        <v/>
      </c>
      <c r="BV26" s="24">
        <f>IF(ABS(BV13-BV24)&lt;1,"OK","ERROR")</f>
        <v/>
      </c>
      <c r="BW26" s="24">
        <f>IF(ABS(BW13-BW24)&lt;1,"OK","ERROR")</f>
        <v/>
      </c>
      <c r="BX26" s="24">
        <f>IF(ABS(BX13-BX24)&lt;1,"OK","ERROR")</f>
        <v/>
      </c>
      <c r="BY26" s="24">
        <f>IF(ABS(BY13-BY24)&lt;1,"OK","ERROR")</f>
        <v/>
      </c>
      <c r="BZ26" s="24">
        <f>IF(ABS(BZ13-BZ24)&lt;1,"OK","ERROR")</f>
        <v/>
      </c>
      <c r="CA26" s="24">
        <f>IF(ABS(CA13-CA24)&lt;1,"OK","ERROR")</f>
        <v/>
      </c>
      <c r="CB26" s="24">
        <f>IF(ABS(CB13-CB24)&lt;1,"OK","ERROR")</f>
        <v/>
      </c>
      <c r="CC26" s="24">
        <f>IF(ABS(CC13-CC24)&lt;1,"OK","ERROR")</f>
        <v/>
      </c>
      <c r="CD26" s="24">
        <f>IF(ABS(CD13-CD24)&lt;1,"OK","ERROR")</f>
        <v/>
      </c>
      <c r="CE26" s="24">
        <f>IF(ABS(CE13-CE24)&lt;1,"OK","ERROR")</f>
        <v/>
      </c>
      <c r="CF26" s="24">
        <f>IF(ABS(CF13-CF24)&lt;1,"OK","ERROR")</f>
        <v/>
      </c>
      <c r="CG26" s="24">
        <f>IF(ABS(CG13-CG24)&lt;1,"OK","ERROR")</f>
        <v/>
      </c>
      <c r="CH26" s="24">
        <f>IF(ABS(CH13-CH24)&lt;1,"OK","ERROR")</f>
        <v/>
      </c>
      <c r="CI26" s="24">
        <f>IF(ABS(CI13-CI24)&lt;1,"OK","ERROR")</f>
        <v/>
      </c>
      <c r="CJ26" s="24">
        <f>IF(ABS(CJ13-CJ24)&lt;1,"OK","ERROR")</f>
        <v/>
      </c>
      <c r="CK26" s="24">
        <f>IF(ABS(CK13-CK24)&lt;1,"OK","ERROR")</f>
        <v/>
      </c>
      <c r="CL26" s="24">
        <f>IF(ABS(CL13-CL24)&lt;1,"OK","ERROR")</f>
        <v/>
      </c>
      <c r="CM26" s="24">
        <f>IF(ABS(CM13-CM24)&lt;1,"OK","ERROR")</f>
        <v/>
      </c>
      <c r="CN26" s="24">
        <f>IF(ABS(CN13-CN24)&lt;1,"OK","ERROR")</f>
        <v/>
      </c>
      <c r="CO26" s="24">
        <f>IF(ABS(CO13-CO24)&lt;1,"OK","ERROR")</f>
        <v/>
      </c>
      <c r="CP26" s="24">
        <f>IF(ABS(CP13-CP24)&lt;1,"OK","ERROR")</f>
        <v/>
      </c>
      <c r="CQ26" s="24">
        <f>IF(ABS(CQ13-CQ24)&lt;1,"OK","ERROR")</f>
        <v/>
      </c>
      <c r="CR26" s="24">
        <f>IF(ABS(CR13-CR24)&lt;1,"OK","ERROR")</f>
        <v/>
      </c>
      <c r="CS26" s="24">
        <f>IF(ABS(CS13-CS24)&lt;1,"OK","ERROR")</f>
        <v/>
      </c>
      <c r="CT26" s="24">
        <f>IF(ABS(CT13-CT24)&lt;1,"OK","ERROR")</f>
        <v/>
      </c>
      <c r="CU26" s="24">
        <f>IF(ABS(CU13-CU24)&lt;1,"OK","ERROR")</f>
        <v/>
      </c>
      <c r="CV26" s="24">
        <f>IF(ABS(CV13-CV24)&lt;1,"OK","ERROR")</f>
        <v/>
      </c>
      <c r="CW26" s="24">
        <f>IF(ABS(CW13-CW24)&lt;1,"OK","ERROR")</f>
        <v/>
      </c>
      <c r="CX26" s="24">
        <f>IF(ABS(CX13-CX24)&lt;1,"OK","ERROR")</f>
        <v/>
      </c>
      <c r="CY26" s="24">
        <f>IF(ABS(CY13-CY24)&lt;1,"OK","ERROR")</f>
        <v/>
      </c>
      <c r="CZ26" s="24">
        <f>IF(ABS(CZ13-CZ24)&lt;1,"OK","ERROR")</f>
        <v/>
      </c>
      <c r="DA26" s="24">
        <f>IF(ABS(DA13-DA24)&lt;1,"OK","ERROR")</f>
        <v/>
      </c>
      <c r="DB26" s="24">
        <f>IF(ABS(DB13-DB24)&lt;1,"OK","ERROR")</f>
        <v/>
      </c>
      <c r="DC26" s="24">
        <f>IF(ABS(DC13-DC24)&lt;1,"OK","ERROR")</f>
        <v/>
      </c>
      <c r="DD26" s="24">
        <f>IF(ABS(DD13-DD24)&lt;1,"OK","ERROR")</f>
        <v/>
      </c>
      <c r="DE26" s="24">
        <f>IF(ABS(DE13-DE24)&lt;1,"OK","ERROR")</f>
        <v/>
      </c>
      <c r="DF26" s="24">
        <f>IF(ABS(DF13-DF24)&lt;1,"OK","ERROR")</f>
        <v/>
      </c>
      <c r="DG26" s="24">
        <f>IF(ABS(DG13-DG24)&lt;1,"OK","ERROR")</f>
        <v/>
      </c>
      <c r="DH26" s="24">
        <f>IF(ABS(DH13-DH24)&lt;1,"OK","ERROR")</f>
        <v/>
      </c>
      <c r="DI26" s="24">
        <f>IF(ABS(DI13-DI24)&lt;1,"OK","ERROR")</f>
        <v/>
      </c>
      <c r="DJ26" s="24">
        <f>IF(ABS(DJ13-DJ24)&lt;1,"OK","ERROR")</f>
        <v/>
      </c>
      <c r="DK26" s="24">
        <f>IF(ABS(DK13-DK24)&lt;1,"OK","ERROR")</f>
        <v/>
      </c>
      <c r="DL26" s="24">
        <f>IF(ABS(DL13-DL24)&lt;1,"OK","ERROR")</f>
        <v/>
      </c>
      <c r="DM26" s="24">
        <f>IF(ABS(DM13-DM24)&lt;1,"OK","ERROR")</f>
        <v/>
      </c>
      <c r="DN26" s="24">
        <f>IF(ABS(DN13-DN24)&lt;1,"OK","ERROR")</f>
        <v/>
      </c>
      <c r="DO26" s="24">
        <f>IF(ABS(DO13-DO24)&lt;1,"OK","ERROR")</f>
        <v/>
      </c>
      <c r="DP26" s="24">
        <f>IF(ABS(DP13-DP24)&lt;1,"OK","ERROR")</f>
        <v/>
      </c>
      <c r="DQ26" s="24">
        <f>IF(ABS(DQ13-DQ24)&lt;1,"OK","ERROR")</f>
        <v/>
      </c>
      <c r="DR26" s="24">
        <f>IF(ABS(DR13-DR24)&lt;1,"OK","ERROR")</f>
        <v/>
      </c>
      <c r="DS26" s="24">
        <f>IF(ABS(DS13-DS24)&lt;1,"OK","ERROR")</f>
        <v/>
      </c>
      <c r="DT26" s="24">
        <f>IF(ABS(DT13-DT24)&lt;1,"OK","ERROR")</f>
        <v/>
      </c>
      <c r="DU26" s="24">
        <f>IF(ABS(DU13-DU24)&lt;1,"OK","ERROR")</f>
        <v/>
      </c>
      <c r="DV26" s="24">
        <f>IF(ABS(DV13-DV24)&lt;1,"OK","ERROR")</f>
        <v/>
      </c>
      <c r="DW26" s="24">
        <f>IF(ABS(DW13-DW24)&lt;1,"OK","ERROR")</f>
        <v/>
      </c>
      <c r="DX26" s="24">
        <f>IF(ABS(DX13-DX24)&lt;1,"OK","ERROR")</f>
        <v/>
      </c>
      <c r="DY26" s="24">
        <f>IF(ABS(DY13-DY24)&lt;1,"OK","ERROR")</f>
        <v/>
      </c>
      <c r="DZ26" s="24">
        <f>IF(ABS(DZ13-DZ24)&lt;1,"OK","ERROR")</f>
        <v/>
      </c>
      <c r="EA26" s="24">
        <f>IF(ABS(EA13-EA24)&lt;1,"OK","ERROR")</f>
        <v/>
      </c>
      <c r="EB26" s="24">
        <f>IF(ABS(EB13-EB24)&lt;1,"OK","ERROR")</f>
        <v/>
      </c>
      <c r="EC26" s="24">
        <f>IF(ABS(EC13-EC24)&lt;1,"OK","ERROR")</f>
        <v/>
      </c>
      <c r="ED26" s="24">
        <f>IF(ABS(ED13-ED24)&lt;1,"OK","ERROR")</f>
        <v/>
      </c>
      <c r="EE26" s="24">
        <f>IF(ABS(EE13-EE24)&lt;1,"OK","ERROR")</f>
        <v/>
      </c>
      <c r="EF26" s="24">
        <f>IF(ABS(EF13-EF24)&lt;1,"OK","ERROR")</f>
        <v/>
      </c>
      <c r="EG26" s="24">
        <f>IF(ABS(EG13-EG24)&lt;1,"OK","ERROR")</f>
        <v/>
      </c>
      <c r="EH26" s="24">
        <f>IF(ABS(EH13-EH24)&lt;1,"OK","ERROR")</f>
        <v/>
      </c>
      <c r="EI26" s="24">
        <f>IF(ABS(EI13-EI24)&lt;1,"OK","ERROR")</f>
        <v/>
      </c>
      <c r="EJ26" s="24">
        <f>IF(ABS(EJ13-EJ24)&lt;1,"OK","ERROR")</f>
        <v/>
      </c>
      <c r="EK26" s="24">
        <f>IF(ABS(EK13-EK24)&lt;1,"OK","ERROR")</f>
        <v/>
      </c>
      <c r="EL26" s="24">
        <f>IF(ABS(EL13-EL24)&lt;1,"OK","ERROR")</f>
        <v/>
      </c>
      <c r="EM26" s="24">
        <f>IF(ABS(EM13-EM24)&lt;1,"OK","ERROR")</f>
        <v/>
      </c>
      <c r="EN26" s="24">
        <f>IF(ABS(EN13-EN24)&lt;1,"OK","ERROR")</f>
        <v/>
      </c>
      <c r="EO26" s="24">
        <f>IF(ABS(EO13-EO24)&lt;1,"OK","ERROR")</f>
        <v/>
      </c>
      <c r="EP26" s="24">
        <f>IF(ABS(EP13-EP24)&lt;1,"OK","ERROR")</f>
        <v/>
      </c>
      <c r="EQ26" s="24">
        <f>IF(ABS(EQ13-EQ24)&lt;1,"OK","ERROR")</f>
        <v/>
      </c>
      <c r="ER26" s="24">
        <f>IF(ABS(ER13-ER24)&lt;1,"OK","ERROR")</f>
        <v/>
      </c>
      <c r="ES26" s="24">
        <f>IF(ABS(ES13-ES24)&lt;1,"OK","ERROR")</f>
        <v/>
      </c>
      <c r="ET26" s="24">
        <f>IF(ABS(ET13-ET24)&lt;1,"OK","ERROR")</f>
        <v/>
      </c>
      <c r="EU26" s="24">
        <f>IF(ABS(EU13-EU24)&lt;1,"OK","ERROR")</f>
        <v/>
      </c>
      <c r="EV26" s="24">
        <f>IF(ABS(EV13-EV24)&lt;1,"OK","ERROR")</f>
        <v/>
      </c>
      <c r="EW26" s="24">
        <f>IF(ABS(EW13-EW24)&lt;1,"OK","ERROR")</f>
        <v/>
      </c>
      <c r="EX26" s="24">
        <f>IF(ABS(EX13-EX24)&lt;1,"OK","ERROR")</f>
        <v/>
      </c>
      <c r="EY26" s="24">
        <f>IF(ABS(EY13-EY24)&lt;1,"OK","ERROR")</f>
        <v/>
      </c>
      <c r="EZ26" s="24">
        <f>IF(ABS(EZ13-EZ24)&lt;1,"OK","ERROR")</f>
        <v/>
      </c>
      <c r="FA26" s="24">
        <f>IF(ABS(FA13-FA24)&lt;1,"OK","ERROR")</f>
        <v/>
      </c>
      <c r="FB26" s="24">
        <f>IF(ABS(FB13-FB24)&lt;1,"OK","ERROR")</f>
        <v/>
      </c>
      <c r="FC26" s="24">
        <f>IF(ABS(FC13-FC24)&lt;1,"OK","ERROR")</f>
        <v/>
      </c>
      <c r="FD26" s="24">
        <f>IF(ABS(FD13-FD24)&lt;1,"OK","ERROR")</f>
        <v/>
      </c>
      <c r="FE26" s="24">
        <f>IF(ABS(FE13-FE24)&lt;1,"OK","ERROR")</f>
        <v/>
      </c>
      <c r="FF26" s="24">
        <f>IF(ABS(FF13-FF24)&lt;1,"OK","ERROR")</f>
        <v/>
      </c>
      <c r="FG26" s="24">
        <f>IF(ABS(FG13-FG24)&lt;1,"OK","ERROR")</f>
        <v/>
      </c>
      <c r="FH26" s="24">
        <f>IF(ABS(FH13-FH24)&lt;1,"OK","ERROR")</f>
        <v/>
      </c>
      <c r="FI26" s="24">
        <f>IF(ABS(FI13-FI24)&lt;1,"OK","ERROR")</f>
        <v/>
      </c>
      <c r="FJ26" s="24">
        <f>IF(ABS(FJ13-FJ24)&lt;1,"OK","ERROR")</f>
        <v/>
      </c>
      <c r="FK26" s="24">
        <f>IF(ABS(FK13-FK24)&lt;1,"OK","ERROR")</f>
        <v/>
      </c>
      <c r="FL26" s="24">
        <f>IF(ABS(FL13-FL24)&lt;1,"OK","ERROR")</f>
        <v/>
      </c>
      <c r="FM26" s="24">
        <f>IF(ABS(FM13-FM24)&lt;1,"OK","ERROR")</f>
        <v/>
      </c>
      <c r="FN26" s="24">
        <f>IF(ABS(FN13-FN24)&lt;1,"OK","ERROR")</f>
        <v/>
      </c>
      <c r="FO26" s="24">
        <f>IF(ABS(FO13-FO24)&lt;1,"OK","ERROR")</f>
        <v/>
      </c>
      <c r="FP26" s="24">
        <f>IF(ABS(FP13-FP24)&lt;1,"OK","ERROR")</f>
        <v/>
      </c>
      <c r="FQ26" s="24">
        <f>IF(ABS(FQ13-FQ24)&lt;1,"OK","ERROR")</f>
        <v/>
      </c>
      <c r="FR26" s="24">
        <f>IF(ABS(FR13-FR24)&lt;1,"OK","ERROR")</f>
        <v/>
      </c>
      <c r="FS26" s="24">
        <f>IF(ABS(FS13-FS24)&lt;1,"OK","ERROR")</f>
        <v/>
      </c>
      <c r="FT26" s="24">
        <f>IF(ABS(FT13-FT24)&lt;1,"OK","ERROR")</f>
        <v/>
      </c>
      <c r="FU26" s="24">
        <f>IF(ABS(FU13-FU24)&lt;1,"OK","ERROR")</f>
        <v/>
      </c>
      <c r="FV26" s="24">
        <f>IF(ABS(FV13-FV24)&lt;1,"OK","ERROR")</f>
        <v/>
      </c>
      <c r="FW26" s="24">
        <f>IF(ABS(FW13-FW24)&lt;1,"OK","ERROR")</f>
        <v/>
      </c>
      <c r="FX26" s="24">
        <f>IF(ABS(FX13-FX24)&lt;1,"OK","ERROR")</f>
        <v/>
      </c>
      <c r="FY26" s="24">
        <f>IF(ABS(FY13-FY24)&lt;1,"OK","ERROR")</f>
        <v/>
      </c>
      <c r="FZ26" s="24">
        <f>IF(ABS(FZ13-FZ24)&lt;1,"OK","ERROR")</f>
        <v/>
      </c>
      <c r="GA26" s="24">
        <f>IF(ABS(GA13-GA24)&lt;1,"OK","ERROR")</f>
        <v/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tabColor rgb="00008000"/>
    <outlinePr summaryBelow="1" summaryRight="1"/>
    <pageSetUpPr/>
  </sheetPr>
  <dimension ref="A1:GA29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</cols>
  <sheetData>
    <row r="1">
      <c r="A1" s="23" t="inlineStr">
        <is>
          <t>PROJECT VALUATION &amp; ANNUAL SUMMARY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34" t="inlineStr">
        <is>
          <t>Project Valuation Metrics</t>
        </is>
      </c>
      <c r="B3" s="34" t="n"/>
      <c r="C3" s="34" t="n"/>
      <c r="D3" s="34" t="n"/>
      <c r="E3" s="34" t="n"/>
      <c r="F3" s="34" t="n"/>
      <c r="G3" s="34" t="n"/>
      <c r="H3" s="34" t="n"/>
      <c r="I3" s="34" t="n"/>
      <c r="J3" s="34" t="n"/>
      <c r="K3" s="34" t="n"/>
      <c r="L3" s="34" t="n"/>
      <c r="M3" s="34" t="n"/>
      <c r="N3" s="34" t="n"/>
      <c r="O3" s="34" t="n"/>
      <c r="P3" s="34" t="n"/>
      <c r="Q3" s="34" t="n"/>
      <c r="R3" s="34" t="n"/>
      <c r="S3" s="34" t="n"/>
      <c r="T3" s="34" t="n"/>
      <c r="U3" s="34" t="n"/>
      <c r="V3" s="34" t="n"/>
      <c r="W3" s="34" t="n"/>
      <c r="X3" s="34" t="n"/>
      <c r="Y3" s="34" t="n"/>
      <c r="Z3" s="34" t="n"/>
      <c r="AA3" s="34" t="n"/>
      <c r="AB3" s="34" t="n"/>
      <c r="AC3" s="34" t="n"/>
      <c r="AD3" s="34" t="n"/>
      <c r="AE3" s="34" t="n"/>
      <c r="AF3" s="34" t="n"/>
      <c r="AG3" s="34" t="n"/>
      <c r="AH3" s="34" t="n"/>
      <c r="AI3" s="34" t="n"/>
      <c r="AJ3" s="34" t="n"/>
      <c r="AK3" s="34" t="n"/>
      <c r="AL3" s="34" t="n"/>
      <c r="AM3" s="34" t="n"/>
      <c r="AN3" s="34" t="n"/>
      <c r="AO3" s="34" t="n"/>
      <c r="AP3" s="34" t="n"/>
      <c r="AQ3" s="34" t="n"/>
      <c r="AR3" s="34" t="n"/>
      <c r="AS3" s="34" t="n"/>
      <c r="AT3" s="34" t="n"/>
      <c r="AU3" s="34" t="n"/>
      <c r="AV3" s="34" t="n"/>
      <c r="AW3" s="34" t="n"/>
      <c r="AX3" s="34" t="n"/>
      <c r="AY3" s="34" t="n"/>
      <c r="AZ3" s="34" t="n"/>
      <c r="BA3" s="34" t="n"/>
      <c r="BB3" s="34" t="n"/>
      <c r="BC3" s="34" t="n"/>
      <c r="BD3" s="34" t="n"/>
      <c r="BE3" s="34" t="n"/>
      <c r="BF3" s="34" t="n"/>
      <c r="BG3" s="34" t="n"/>
      <c r="BH3" s="34" t="n"/>
      <c r="BI3" s="34" t="n"/>
      <c r="BJ3" s="34" t="n"/>
      <c r="BK3" s="34" t="n"/>
      <c r="BL3" s="34" t="n"/>
      <c r="BM3" s="34" t="n"/>
      <c r="BN3" s="34" t="n"/>
      <c r="BO3" s="34" t="n"/>
      <c r="BP3" s="34" t="n"/>
      <c r="BQ3" s="34" t="n"/>
      <c r="BR3" s="34" t="n"/>
      <c r="BS3" s="34" t="n"/>
      <c r="BT3" s="34" t="n"/>
      <c r="BU3" s="34" t="n"/>
      <c r="BV3" s="34" t="n"/>
      <c r="BW3" s="34" t="n"/>
      <c r="BX3" s="34" t="n"/>
      <c r="BY3" s="34" t="n"/>
      <c r="BZ3" s="34" t="n"/>
      <c r="CA3" s="34" t="n"/>
      <c r="CB3" s="34" t="n"/>
      <c r="CC3" s="34" t="n"/>
      <c r="CD3" s="34" t="n"/>
      <c r="CE3" s="34" t="n"/>
      <c r="CF3" s="34" t="n"/>
      <c r="CG3" s="34" t="n"/>
      <c r="CH3" s="34" t="n"/>
      <c r="CI3" s="34" t="n"/>
      <c r="CJ3" s="34" t="n"/>
      <c r="CK3" s="34" t="n"/>
      <c r="CL3" s="34" t="n"/>
      <c r="CM3" s="34" t="n"/>
      <c r="CN3" s="34" t="n"/>
      <c r="CO3" s="34" t="n"/>
      <c r="CP3" s="34" t="n"/>
      <c r="CQ3" s="34" t="n"/>
      <c r="CR3" s="34" t="n"/>
      <c r="CS3" s="34" t="n"/>
      <c r="CT3" s="34" t="n"/>
      <c r="CU3" s="34" t="n"/>
      <c r="CV3" s="34" t="n"/>
      <c r="CW3" s="34" t="n"/>
      <c r="CX3" s="34" t="n"/>
      <c r="CY3" s="34" t="n"/>
      <c r="CZ3" s="34" t="n"/>
      <c r="DA3" s="34" t="n"/>
      <c r="DB3" s="34" t="n"/>
      <c r="DC3" s="34" t="n"/>
      <c r="DD3" s="34" t="n"/>
      <c r="DE3" s="34" t="n"/>
      <c r="DF3" s="34" t="n"/>
      <c r="DG3" s="34" t="n"/>
      <c r="DH3" s="34" t="n"/>
      <c r="DI3" s="34" t="n"/>
      <c r="DJ3" s="34" t="n"/>
      <c r="DK3" s="34" t="n"/>
      <c r="DL3" s="34" t="n"/>
      <c r="DM3" s="34" t="n"/>
      <c r="DN3" s="34" t="n"/>
      <c r="DO3" s="34" t="n"/>
      <c r="DP3" s="34" t="n"/>
      <c r="DQ3" s="34" t="n"/>
      <c r="DR3" s="34" t="n"/>
      <c r="DS3" s="34" t="n"/>
      <c r="DT3" s="34" t="n"/>
      <c r="DU3" s="34" t="n"/>
      <c r="DV3" s="34" t="n"/>
      <c r="DW3" s="34" t="n"/>
      <c r="DX3" s="34" t="n"/>
      <c r="DY3" s="34" t="n"/>
      <c r="DZ3" s="34" t="n"/>
      <c r="EA3" s="34" t="n"/>
      <c r="EB3" s="34" t="n"/>
      <c r="EC3" s="34" t="n"/>
      <c r="ED3" s="34" t="n"/>
      <c r="EE3" s="34" t="n"/>
      <c r="EF3" s="34" t="n"/>
      <c r="EG3" s="34" t="n"/>
      <c r="EH3" s="34" t="n"/>
      <c r="EI3" s="34" t="n"/>
      <c r="EJ3" s="34" t="n"/>
      <c r="EK3" s="34" t="n"/>
      <c r="EL3" s="34" t="n"/>
      <c r="EM3" s="34" t="n"/>
      <c r="EN3" s="34" t="n"/>
      <c r="EO3" s="34" t="n"/>
      <c r="EP3" s="34" t="n"/>
      <c r="EQ3" s="34" t="n"/>
      <c r="ER3" s="34" t="n"/>
      <c r="ES3" s="34" t="n"/>
      <c r="ET3" s="34" t="n"/>
      <c r="EU3" s="34" t="n"/>
      <c r="EV3" s="34" t="n"/>
      <c r="EW3" s="34" t="n"/>
      <c r="EX3" s="34" t="n"/>
      <c r="EY3" s="34" t="n"/>
      <c r="EZ3" s="34" t="n"/>
      <c r="FA3" s="34" t="n"/>
      <c r="FB3" s="34" t="n"/>
      <c r="FC3" s="34" t="n"/>
      <c r="FD3" s="34" t="n"/>
      <c r="FE3" s="34" t="n"/>
      <c r="FF3" s="34" t="n"/>
      <c r="FG3" s="34" t="n"/>
      <c r="FH3" s="34" t="n"/>
      <c r="FI3" s="34" t="n"/>
      <c r="FJ3" s="34" t="n"/>
      <c r="FK3" s="34" t="n"/>
      <c r="FL3" s="34" t="n"/>
      <c r="FM3" s="34" t="n"/>
      <c r="FN3" s="34" t="n"/>
      <c r="FO3" s="34" t="n"/>
      <c r="FP3" s="34" t="n"/>
      <c r="FQ3" s="34" t="n"/>
      <c r="FR3" s="34" t="n"/>
      <c r="FS3" s="34" t="n"/>
      <c r="FT3" s="34" t="n"/>
      <c r="FU3" s="34" t="n"/>
      <c r="FV3" s="34" t="n"/>
      <c r="FW3" s="34" t="n"/>
      <c r="FX3" s="34" t="n"/>
      <c r="FY3" s="34" t="n"/>
      <c r="FZ3" s="34" t="n"/>
      <c r="GA3" s="34" t="n"/>
    </row>
    <row r="4">
      <c r="A4" s="24" t="inlineStr">
        <is>
          <t>Discount Rate</t>
        </is>
      </c>
      <c r="B4" s="57">
        <f>i_Config!B48</f>
        <v/>
      </c>
    </row>
    <row r="5">
      <c r="A5" s="25" t="inlineStr">
        <is>
          <t>Monthly Discount Rate</t>
        </is>
      </c>
      <c r="B5" s="65">
        <f>(1+B4)^(1/12)-1</f>
        <v/>
      </c>
    </row>
    <row r="7">
      <c r="A7" s="24" t="inlineStr">
        <is>
          <t>Project NPV (Pre-Tax, Pre-Financing)</t>
        </is>
      </c>
      <c r="B7" s="35">
        <f>C14</f>
        <v/>
      </c>
    </row>
    <row r="9">
      <c r="A9" s="25" t="inlineStr">
        <is>
          <t>Note: NPV calculated using monthly discount factors below</t>
        </is>
      </c>
    </row>
    <row r="11">
      <c r="A11" s="34" t="inlineStr">
        <is>
          <t>Monthly Discount Factors &amp; Present Values</t>
        </is>
      </c>
      <c r="B11" s="34" t="n"/>
      <c r="C11" s="34" t="n"/>
      <c r="D11" s="34" t="n"/>
      <c r="E11" s="34" t="n"/>
      <c r="F11" s="34" t="n"/>
      <c r="G11" s="34" t="n"/>
      <c r="H11" s="34" t="n"/>
      <c r="I11" s="34" t="n"/>
      <c r="J11" s="34" t="n"/>
      <c r="K11" s="34" t="n"/>
      <c r="L11" s="34" t="n"/>
      <c r="M11" s="34" t="n"/>
      <c r="N11" s="34" t="n"/>
      <c r="O11" s="34" t="n"/>
      <c r="P11" s="34" t="n"/>
      <c r="Q11" s="34" t="n"/>
      <c r="R11" s="34" t="n"/>
      <c r="S11" s="34" t="n"/>
      <c r="T11" s="34" t="n"/>
      <c r="U11" s="34" t="n"/>
      <c r="V11" s="34" t="n"/>
      <c r="W11" s="34" t="n"/>
      <c r="X11" s="34" t="n"/>
      <c r="Y11" s="34" t="n"/>
      <c r="Z11" s="34" t="n"/>
      <c r="AA11" s="34" t="n"/>
      <c r="AB11" s="34" t="n"/>
      <c r="AC11" s="34" t="n"/>
      <c r="AD11" s="34" t="n"/>
      <c r="AE11" s="34" t="n"/>
      <c r="AF11" s="34" t="n"/>
      <c r="AG11" s="34" t="n"/>
      <c r="AH11" s="34" t="n"/>
      <c r="AI11" s="34" t="n"/>
      <c r="AJ11" s="34" t="n"/>
      <c r="AK11" s="34" t="n"/>
      <c r="AL11" s="34" t="n"/>
      <c r="AM11" s="34" t="n"/>
      <c r="AN11" s="34" t="n"/>
      <c r="AO11" s="34" t="n"/>
      <c r="AP11" s="34" t="n"/>
      <c r="AQ11" s="34" t="n"/>
      <c r="AR11" s="34" t="n"/>
      <c r="AS11" s="34" t="n"/>
      <c r="AT11" s="34" t="n"/>
      <c r="AU11" s="34" t="n"/>
      <c r="AV11" s="34" t="n"/>
      <c r="AW11" s="34" t="n"/>
      <c r="AX11" s="34" t="n"/>
      <c r="AY11" s="34" t="n"/>
      <c r="AZ11" s="34" t="n"/>
      <c r="BA11" s="34" t="n"/>
      <c r="BB11" s="34" t="n"/>
      <c r="BC11" s="34" t="n"/>
      <c r="BD11" s="34" t="n"/>
      <c r="BE11" s="34" t="n"/>
      <c r="BF11" s="34" t="n"/>
      <c r="BG11" s="34" t="n"/>
      <c r="BH11" s="34" t="n"/>
      <c r="BI11" s="34" t="n"/>
      <c r="BJ11" s="34" t="n"/>
      <c r="BK11" s="34" t="n"/>
      <c r="BL11" s="34" t="n"/>
      <c r="BM11" s="34" t="n"/>
      <c r="BN11" s="34" t="n"/>
      <c r="BO11" s="34" t="n"/>
      <c r="BP11" s="34" t="n"/>
      <c r="BQ11" s="34" t="n"/>
      <c r="BR11" s="34" t="n"/>
      <c r="BS11" s="34" t="n"/>
      <c r="BT11" s="34" t="n"/>
      <c r="BU11" s="34" t="n"/>
      <c r="BV11" s="34" t="n"/>
      <c r="BW11" s="34" t="n"/>
      <c r="BX11" s="34" t="n"/>
      <c r="BY11" s="34" t="n"/>
      <c r="BZ11" s="34" t="n"/>
      <c r="CA11" s="34" t="n"/>
      <c r="CB11" s="34" t="n"/>
      <c r="CC11" s="34" t="n"/>
      <c r="CD11" s="34" t="n"/>
      <c r="CE11" s="34" t="n"/>
      <c r="CF11" s="34" t="n"/>
      <c r="CG11" s="34" t="n"/>
      <c r="CH11" s="34" t="n"/>
      <c r="CI11" s="34" t="n"/>
      <c r="CJ11" s="34" t="n"/>
      <c r="CK11" s="34" t="n"/>
      <c r="CL11" s="34" t="n"/>
      <c r="CM11" s="34" t="n"/>
      <c r="CN11" s="34" t="n"/>
      <c r="CO11" s="34" t="n"/>
      <c r="CP11" s="34" t="n"/>
      <c r="CQ11" s="34" t="n"/>
      <c r="CR11" s="34" t="n"/>
      <c r="CS11" s="34" t="n"/>
      <c r="CT11" s="34" t="n"/>
      <c r="CU11" s="34" t="n"/>
      <c r="CV11" s="34" t="n"/>
      <c r="CW11" s="34" t="n"/>
      <c r="CX11" s="34" t="n"/>
      <c r="CY11" s="34" t="n"/>
      <c r="CZ11" s="34" t="n"/>
      <c r="DA11" s="34" t="n"/>
      <c r="DB11" s="34" t="n"/>
      <c r="DC11" s="34" t="n"/>
      <c r="DD11" s="34" t="n"/>
      <c r="DE11" s="34" t="n"/>
      <c r="DF11" s="34" t="n"/>
      <c r="DG11" s="34" t="n"/>
      <c r="DH11" s="34" t="n"/>
      <c r="DI11" s="34" t="n"/>
      <c r="DJ11" s="34" t="n"/>
      <c r="DK11" s="34" t="n"/>
      <c r="DL11" s="34" t="n"/>
      <c r="DM11" s="34" t="n"/>
      <c r="DN11" s="34" t="n"/>
      <c r="DO11" s="34" t="n"/>
      <c r="DP11" s="34" t="n"/>
      <c r="DQ11" s="34" t="n"/>
      <c r="DR11" s="34" t="n"/>
      <c r="DS11" s="34" t="n"/>
      <c r="DT11" s="34" t="n"/>
      <c r="DU11" s="34" t="n"/>
      <c r="DV11" s="34" t="n"/>
      <c r="DW11" s="34" t="n"/>
      <c r="DX11" s="34" t="n"/>
      <c r="DY11" s="34" t="n"/>
      <c r="DZ11" s="34" t="n"/>
      <c r="EA11" s="34" t="n"/>
      <c r="EB11" s="34" t="n"/>
      <c r="EC11" s="34" t="n"/>
      <c r="ED11" s="34" t="n"/>
      <c r="EE11" s="34" t="n"/>
      <c r="EF11" s="34" t="n"/>
      <c r="EG11" s="34" t="n"/>
      <c r="EH11" s="34" t="n"/>
      <c r="EI11" s="34" t="n"/>
      <c r="EJ11" s="34" t="n"/>
      <c r="EK11" s="34" t="n"/>
      <c r="EL11" s="34" t="n"/>
      <c r="EM11" s="34" t="n"/>
      <c r="EN11" s="34" t="n"/>
      <c r="EO11" s="34" t="n"/>
      <c r="EP11" s="34" t="n"/>
      <c r="EQ11" s="34" t="n"/>
      <c r="ER11" s="34" t="n"/>
      <c r="ES11" s="34" t="n"/>
      <c r="ET11" s="34" t="n"/>
      <c r="EU11" s="34" t="n"/>
      <c r="EV11" s="34" t="n"/>
      <c r="EW11" s="34" t="n"/>
      <c r="EX11" s="34" t="n"/>
      <c r="EY11" s="34" t="n"/>
      <c r="EZ11" s="34" t="n"/>
      <c r="FA11" s="34" t="n"/>
      <c r="FB11" s="34" t="n"/>
      <c r="FC11" s="34" t="n"/>
      <c r="FD11" s="34" t="n"/>
      <c r="FE11" s="34" t="n"/>
      <c r="FF11" s="34" t="n"/>
      <c r="FG11" s="34" t="n"/>
      <c r="FH11" s="34" t="n"/>
      <c r="FI11" s="34" t="n"/>
      <c r="FJ11" s="34" t="n"/>
      <c r="FK11" s="34" t="n"/>
      <c r="FL11" s="34" t="n"/>
      <c r="FM11" s="34" t="n"/>
      <c r="FN11" s="34" t="n"/>
      <c r="FO11" s="34" t="n"/>
      <c r="FP11" s="34" t="n"/>
      <c r="FQ11" s="34" t="n"/>
      <c r="FR11" s="34" t="n"/>
      <c r="FS11" s="34" t="n"/>
      <c r="FT11" s="34" t="n"/>
      <c r="FU11" s="34" t="n"/>
      <c r="FV11" s="34" t="n"/>
      <c r="FW11" s="34" t="n"/>
      <c r="FX11" s="34" t="n"/>
      <c r="FY11" s="34" t="n"/>
      <c r="FZ11" s="34" t="n"/>
      <c r="GA11" s="34" t="n"/>
    </row>
    <row r="12">
      <c r="A12" s="24" t="inlineStr">
        <is>
          <t>Month</t>
        </is>
      </c>
      <c r="C12" s="24" t="inlineStr">
        <is>
          <t>Total</t>
        </is>
      </c>
      <c r="D12" s="25" t="n">
        <v>1</v>
      </c>
      <c r="E12" s="25" t="n">
        <v>2</v>
      </c>
      <c r="F12" s="25" t="n">
        <v>3</v>
      </c>
      <c r="G12" s="25" t="n">
        <v>4</v>
      </c>
      <c r="H12" s="25" t="n">
        <v>5</v>
      </c>
      <c r="I12" s="25" t="n">
        <v>6</v>
      </c>
      <c r="J12" s="25" t="n">
        <v>7</v>
      </c>
      <c r="K12" s="25" t="n">
        <v>8</v>
      </c>
      <c r="L12" s="25" t="n">
        <v>9</v>
      </c>
      <c r="M12" s="25" t="n">
        <v>10</v>
      </c>
      <c r="N12" s="25" t="n">
        <v>11</v>
      </c>
      <c r="O12" s="25" t="n">
        <v>12</v>
      </c>
      <c r="P12" s="25" t="n">
        <v>13</v>
      </c>
      <c r="Q12" s="25" t="n">
        <v>14</v>
      </c>
      <c r="R12" s="25" t="n">
        <v>15</v>
      </c>
      <c r="S12" s="25" t="n">
        <v>16</v>
      </c>
      <c r="T12" s="25" t="n">
        <v>17</v>
      </c>
      <c r="U12" s="25" t="n">
        <v>18</v>
      </c>
      <c r="V12" s="25" t="n">
        <v>19</v>
      </c>
      <c r="W12" s="25" t="n">
        <v>20</v>
      </c>
      <c r="X12" s="25" t="n">
        <v>21</v>
      </c>
      <c r="Y12" s="25" t="n">
        <v>22</v>
      </c>
      <c r="Z12" s="25" t="n">
        <v>23</v>
      </c>
      <c r="AA12" s="25" t="n">
        <v>24</v>
      </c>
      <c r="AB12" s="25" t="n">
        <v>25</v>
      </c>
      <c r="AC12" s="25" t="n">
        <v>26</v>
      </c>
      <c r="AD12" s="25" t="n">
        <v>27</v>
      </c>
      <c r="AE12" s="25" t="n">
        <v>28</v>
      </c>
      <c r="AF12" s="25" t="n">
        <v>29</v>
      </c>
      <c r="AG12" s="25" t="n">
        <v>30</v>
      </c>
      <c r="AH12" s="25" t="n">
        <v>31</v>
      </c>
      <c r="AI12" s="25" t="n">
        <v>32</v>
      </c>
      <c r="AJ12" s="25" t="n">
        <v>33</v>
      </c>
      <c r="AK12" s="25" t="n">
        <v>34</v>
      </c>
      <c r="AL12" s="25" t="n">
        <v>35</v>
      </c>
      <c r="AM12" s="25" t="n">
        <v>36</v>
      </c>
      <c r="AN12" s="25" t="n">
        <v>37</v>
      </c>
      <c r="AO12" s="25" t="n">
        <v>38</v>
      </c>
      <c r="AP12" s="25" t="n">
        <v>39</v>
      </c>
      <c r="AQ12" s="25" t="n">
        <v>40</v>
      </c>
      <c r="AR12" s="25" t="n">
        <v>41</v>
      </c>
      <c r="AS12" s="25" t="n">
        <v>42</v>
      </c>
      <c r="AT12" s="25" t="n">
        <v>43</v>
      </c>
      <c r="AU12" s="25" t="n">
        <v>44</v>
      </c>
      <c r="AV12" s="25" t="n">
        <v>45</v>
      </c>
      <c r="AW12" s="25" t="n">
        <v>46</v>
      </c>
      <c r="AX12" s="25" t="n">
        <v>47</v>
      </c>
      <c r="AY12" s="25" t="n">
        <v>48</v>
      </c>
      <c r="AZ12" s="25" t="n">
        <v>49</v>
      </c>
      <c r="BA12" s="25" t="n">
        <v>50</v>
      </c>
      <c r="BB12" s="25" t="n">
        <v>51</v>
      </c>
      <c r="BC12" s="25" t="n">
        <v>52</v>
      </c>
      <c r="BD12" s="25" t="n">
        <v>53</v>
      </c>
      <c r="BE12" s="25" t="n">
        <v>54</v>
      </c>
      <c r="BF12" s="25" t="n">
        <v>55</v>
      </c>
      <c r="BG12" s="25" t="n">
        <v>56</v>
      </c>
      <c r="BH12" s="25" t="n">
        <v>57</v>
      </c>
      <c r="BI12" s="25" t="n">
        <v>58</v>
      </c>
      <c r="BJ12" s="25" t="n">
        <v>59</v>
      </c>
      <c r="BK12" s="25" t="n">
        <v>60</v>
      </c>
      <c r="BL12" s="25" t="n">
        <v>61</v>
      </c>
      <c r="BM12" s="25" t="n">
        <v>62</v>
      </c>
      <c r="BN12" s="25" t="n">
        <v>63</v>
      </c>
      <c r="BO12" s="25" t="n">
        <v>64</v>
      </c>
      <c r="BP12" s="25" t="n">
        <v>65</v>
      </c>
      <c r="BQ12" s="25" t="n">
        <v>66</v>
      </c>
      <c r="BR12" s="25" t="n">
        <v>67</v>
      </c>
      <c r="BS12" s="25" t="n">
        <v>68</v>
      </c>
      <c r="BT12" s="25" t="n">
        <v>69</v>
      </c>
      <c r="BU12" s="25" t="n">
        <v>70</v>
      </c>
      <c r="BV12" s="25" t="n">
        <v>71</v>
      </c>
      <c r="BW12" s="25" t="n">
        <v>72</v>
      </c>
      <c r="BX12" s="25" t="n">
        <v>73</v>
      </c>
      <c r="BY12" s="25" t="n">
        <v>74</v>
      </c>
      <c r="BZ12" s="25" t="n">
        <v>75</v>
      </c>
      <c r="CA12" s="25" t="n">
        <v>76</v>
      </c>
      <c r="CB12" s="25" t="n">
        <v>77</v>
      </c>
      <c r="CC12" s="25" t="n">
        <v>78</v>
      </c>
      <c r="CD12" s="25" t="n">
        <v>79</v>
      </c>
      <c r="CE12" s="25" t="n">
        <v>80</v>
      </c>
      <c r="CF12" s="25" t="n">
        <v>81</v>
      </c>
      <c r="CG12" s="25" t="n">
        <v>82</v>
      </c>
      <c r="CH12" s="25" t="n">
        <v>83</v>
      </c>
      <c r="CI12" s="25" t="n">
        <v>84</v>
      </c>
      <c r="CJ12" s="25" t="n">
        <v>85</v>
      </c>
      <c r="CK12" s="25" t="n">
        <v>86</v>
      </c>
      <c r="CL12" s="25" t="n">
        <v>87</v>
      </c>
      <c r="CM12" s="25" t="n">
        <v>88</v>
      </c>
      <c r="CN12" s="25" t="n">
        <v>89</v>
      </c>
      <c r="CO12" s="25" t="n">
        <v>90</v>
      </c>
      <c r="CP12" s="25" t="n">
        <v>91</v>
      </c>
      <c r="CQ12" s="25" t="n">
        <v>92</v>
      </c>
      <c r="CR12" s="25" t="n">
        <v>93</v>
      </c>
      <c r="CS12" s="25" t="n">
        <v>94</v>
      </c>
      <c r="CT12" s="25" t="n">
        <v>95</v>
      </c>
      <c r="CU12" s="25" t="n">
        <v>96</v>
      </c>
      <c r="CV12" s="25" t="n">
        <v>97</v>
      </c>
      <c r="CW12" s="25" t="n">
        <v>98</v>
      </c>
      <c r="CX12" s="25" t="n">
        <v>99</v>
      </c>
      <c r="CY12" s="25" t="n">
        <v>100</v>
      </c>
      <c r="CZ12" s="25" t="n">
        <v>101</v>
      </c>
      <c r="DA12" s="25" t="n">
        <v>102</v>
      </c>
      <c r="DB12" s="25" t="n">
        <v>103</v>
      </c>
      <c r="DC12" s="25" t="n">
        <v>104</v>
      </c>
      <c r="DD12" s="25" t="n">
        <v>105</v>
      </c>
      <c r="DE12" s="25" t="n">
        <v>106</v>
      </c>
      <c r="DF12" s="25" t="n">
        <v>107</v>
      </c>
      <c r="DG12" s="25" t="n">
        <v>108</v>
      </c>
      <c r="DH12" s="25" t="n">
        <v>109</v>
      </c>
      <c r="DI12" s="25" t="n">
        <v>110</v>
      </c>
      <c r="DJ12" s="25" t="n">
        <v>111</v>
      </c>
      <c r="DK12" s="25" t="n">
        <v>112</v>
      </c>
      <c r="DL12" s="25" t="n">
        <v>113</v>
      </c>
      <c r="DM12" s="25" t="n">
        <v>114</v>
      </c>
      <c r="DN12" s="25" t="n">
        <v>115</v>
      </c>
      <c r="DO12" s="25" t="n">
        <v>116</v>
      </c>
      <c r="DP12" s="25" t="n">
        <v>117</v>
      </c>
      <c r="DQ12" s="25" t="n">
        <v>118</v>
      </c>
      <c r="DR12" s="25" t="n">
        <v>119</v>
      </c>
      <c r="DS12" s="25" t="n">
        <v>120</v>
      </c>
      <c r="DT12" s="25" t="n">
        <v>121</v>
      </c>
      <c r="DU12" s="25" t="n">
        <v>122</v>
      </c>
      <c r="DV12" s="25" t="n">
        <v>123</v>
      </c>
      <c r="DW12" s="25" t="n">
        <v>124</v>
      </c>
      <c r="DX12" s="25" t="n">
        <v>125</v>
      </c>
      <c r="DY12" s="25" t="n">
        <v>126</v>
      </c>
      <c r="DZ12" s="25" t="n">
        <v>127</v>
      </c>
      <c r="EA12" s="25" t="n">
        <v>128</v>
      </c>
      <c r="EB12" s="25" t="n">
        <v>129</v>
      </c>
      <c r="EC12" s="25" t="n">
        <v>130</v>
      </c>
      <c r="ED12" s="25" t="n">
        <v>131</v>
      </c>
      <c r="EE12" s="25" t="n">
        <v>132</v>
      </c>
      <c r="EF12" s="25" t="n">
        <v>133</v>
      </c>
      <c r="EG12" s="25" t="n">
        <v>134</v>
      </c>
      <c r="EH12" s="25" t="n">
        <v>135</v>
      </c>
      <c r="EI12" s="25" t="n">
        <v>136</v>
      </c>
      <c r="EJ12" s="25" t="n">
        <v>137</v>
      </c>
      <c r="EK12" s="25" t="n">
        <v>138</v>
      </c>
      <c r="EL12" s="25" t="n">
        <v>139</v>
      </c>
      <c r="EM12" s="25" t="n">
        <v>140</v>
      </c>
      <c r="EN12" s="25" t="n">
        <v>141</v>
      </c>
      <c r="EO12" s="25" t="n">
        <v>142</v>
      </c>
      <c r="EP12" s="25" t="n">
        <v>143</v>
      </c>
      <c r="EQ12" s="25" t="n">
        <v>144</v>
      </c>
      <c r="ER12" s="25" t="n">
        <v>145</v>
      </c>
      <c r="ES12" s="25" t="n">
        <v>146</v>
      </c>
      <c r="ET12" s="25" t="n">
        <v>147</v>
      </c>
      <c r="EU12" s="25" t="n">
        <v>148</v>
      </c>
      <c r="EV12" s="25" t="n">
        <v>149</v>
      </c>
      <c r="EW12" s="25" t="n">
        <v>150</v>
      </c>
      <c r="EX12" s="25" t="n">
        <v>151</v>
      </c>
      <c r="EY12" s="25" t="n">
        <v>152</v>
      </c>
      <c r="EZ12" s="25" t="n">
        <v>153</v>
      </c>
      <c r="FA12" s="25" t="n">
        <v>154</v>
      </c>
      <c r="FB12" s="25" t="n">
        <v>155</v>
      </c>
      <c r="FC12" s="25" t="n">
        <v>156</v>
      </c>
      <c r="FD12" s="25" t="n">
        <v>157</v>
      </c>
      <c r="FE12" s="25" t="n">
        <v>158</v>
      </c>
      <c r="FF12" s="25" t="n">
        <v>159</v>
      </c>
      <c r="FG12" s="25" t="n">
        <v>160</v>
      </c>
      <c r="FH12" s="25" t="n">
        <v>161</v>
      </c>
      <c r="FI12" s="25" t="n">
        <v>162</v>
      </c>
      <c r="FJ12" s="25" t="n">
        <v>163</v>
      </c>
      <c r="FK12" s="25" t="n">
        <v>164</v>
      </c>
      <c r="FL12" s="25" t="n">
        <v>165</v>
      </c>
      <c r="FM12" s="25" t="n">
        <v>166</v>
      </c>
      <c r="FN12" s="25" t="n">
        <v>167</v>
      </c>
      <c r="FO12" s="25" t="n">
        <v>168</v>
      </c>
      <c r="FP12" s="25" t="n">
        <v>169</v>
      </c>
      <c r="FQ12" s="25" t="n">
        <v>170</v>
      </c>
      <c r="FR12" s="25" t="n">
        <v>171</v>
      </c>
      <c r="FS12" s="25" t="n">
        <v>172</v>
      </c>
      <c r="FT12" s="25" t="n">
        <v>173</v>
      </c>
      <c r="FU12" s="25" t="n">
        <v>174</v>
      </c>
      <c r="FV12" s="25" t="n">
        <v>175</v>
      </c>
      <c r="FW12" s="25" t="n">
        <v>176</v>
      </c>
      <c r="FX12" s="25" t="n">
        <v>177</v>
      </c>
      <c r="FY12" s="25" t="n">
        <v>178</v>
      </c>
      <c r="FZ12" s="25" t="n">
        <v>179</v>
      </c>
      <c r="GA12" s="25" t="n">
        <v>180</v>
      </c>
    </row>
    <row r="13">
      <c r="A13" s="25" t="inlineStr">
        <is>
          <t>Discount Factor</t>
        </is>
      </c>
      <c r="D13" s="66">
        <f>1/(1+$B$5)^1</f>
        <v/>
      </c>
      <c r="E13" s="66">
        <f>1/(1+$B$5)^2</f>
        <v/>
      </c>
      <c r="F13" s="66">
        <f>1/(1+$B$5)^3</f>
        <v/>
      </c>
      <c r="G13" s="66">
        <f>1/(1+$B$5)^4</f>
        <v/>
      </c>
      <c r="H13" s="66">
        <f>1/(1+$B$5)^5</f>
        <v/>
      </c>
      <c r="I13" s="66">
        <f>1/(1+$B$5)^6</f>
        <v/>
      </c>
      <c r="J13" s="66">
        <f>1/(1+$B$5)^7</f>
        <v/>
      </c>
      <c r="K13" s="66">
        <f>1/(1+$B$5)^8</f>
        <v/>
      </c>
      <c r="L13" s="66">
        <f>1/(1+$B$5)^9</f>
        <v/>
      </c>
      <c r="M13" s="66">
        <f>1/(1+$B$5)^10</f>
        <v/>
      </c>
      <c r="N13" s="66">
        <f>1/(1+$B$5)^11</f>
        <v/>
      </c>
      <c r="O13" s="66">
        <f>1/(1+$B$5)^12</f>
        <v/>
      </c>
      <c r="P13" s="66">
        <f>1/(1+$B$5)^13</f>
        <v/>
      </c>
      <c r="Q13" s="66">
        <f>1/(1+$B$5)^14</f>
        <v/>
      </c>
      <c r="R13" s="66">
        <f>1/(1+$B$5)^15</f>
        <v/>
      </c>
      <c r="S13" s="66">
        <f>1/(1+$B$5)^16</f>
        <v/>
      </c>
      <c r="T13" s="66">
        <f>1/(1+$B$5)^17</f>
        <v/>
      </c>
      <c r="U13" s="66">
        <f>1/(1+$B$5)^18</f>
        <v/>
      </c>
      <c r="V13" s="66">
        <f>1/(1+$B$5)^19</f>
        <v/>
      </c>
      <c r="W13" s="66">
        <f>1/(1+$B$5)^20</f>
        <v/>
      </c>
      <c r="X13" s="66">
        <f>1/(1+$B$5)^21</f>
        <v/>
      </c>
      <c r="Y13" s="66">
        <f>1/(1+$B$5)^22</f>
        <v/>
      </c>
      <c r="Z13" s="66">
        <f>1/(1+$B$5)^23</f>
        <v/>
      </c>
      <c r="AA13" s="66">
        <f>1/(1+$B$5)^24</f>
        <v/>
      </c>
      <c r="AB13" s="66">
        <f>1/(1+$B$5)^25</f>
        <v/>
      </c>
      <c r="AC13" s="66">
        <f>1/(1+$B$5)^26</f>
        <v/>
      </c>
      <c r="AD13" s="66">
        <f>1/(1+$B$5)^27</f>
        <v/>
      </c>
      <c r="AE13" s="66">
        <f>1/(1+$B$5)^28</f>
        <v/>
      </c>
      <c r="AF13" s="66">
        <f>1/(1+$B$5)^29</f>
        <v/>
      </c>
      <c r="AG13" s="66">
        <f>1/(1+$B$5)^30</f>
        <v/>
      </c>
      <c r="AH13" s="66">
        <f>1/(1+$B$5)^31</f>
        <v/>
      </c>
      <c r="AI13" s="66">
        <f>1/(1+$B$5)^32</f>
        <v/>
      </c>
      <c r="AJ13" s="66">
        <f>1/(1+$B$5)^33</f>
        <v/>
      </c>
      <c r="AK13" s="66">
        <f>1/(1+$B$5)^34</f>
        <v/>
      </c>
      <c r="AL13" s="66">
        <f>1/(1+$B$5)^35</f>
        <v/>
      </c>
      <c r="AM13" s="66">
        <f>1/(1+$B$5)^36</f>
        <v/>
      </c>
      <c r="AN13" s="66">
        <f>1/(1+$B$5)^37</f>
        <v/>
      </c>
      <c r="AO13" s="66">
        <f>1/(1+$B$5)^38</f>
        <v/>
      </c>
      <c r="AP13" s="66">
        <f>1/(1+$B$5)^39</f>
        <v/>
      </c>
      <c r="AQ13" s="66">
        <f>1/(1+$B$5)^40</f>
        <v/>
      </c>
      <c r="AR13" s="66">
        <f>1/(1+$B$5)^41</f>
        <v/>
      </c>
      <c r="AS13" s="66">
        <f>1/(1+$B$5)^42</f>
        <v/>
      </c>
      <c r="AT13" s="66">
        <f>1/(1+$B$5)^43</f>
        <v/>
      </c>
      <c r="AU13" s="66">
        <f>1/(1+$B$5)^44</f>
        <v/>
      </c>
      <c r="AV13" s="66">
        <f>1/(1+$B$5)^45</f>
        <v/>
      </c>
      <c r="AW13" s="66">
        <f>1/(1+$B$5)^46</f>
        <v/>
      </c>
      <c r="AX13" s="66">
        <f>1/(1+$B$5)^47</f>
        <v/>
      </c>
      <c r="AY13" s="66">
        <f>1/(1+$B$5)^48</f>
        <v/>
      </c>
      <c r="AZ13" s="66">
        <f>1/(1+$B$5)^49</f>
        <v/>
      </c>
      <c r="BA13" s="66">
        <f>1/(1+$B$5)^50</f>
        <v/>
      </c>
      <c r="BB13" s="66">
        <f>1/(1+$B$5)^51</f>
        <v/>
      </c>
      <c r="BC13" s="66">
        <f>1/(1+$B$5)^52</f>
        <v/>
      </c>
      <c r="BD13" s="66">
        <f>1/(1+$B$5)^53</f>
        <v/>
      </c>
      <c r="BE13" s="66">
        <f>1/(1+$B$5)^54</f>
        <v/>
      </c>
      <c r="BF13" s="66">
        <f>1/(1+$B$5)^55</f>
        <v/>
      </c>
      <c r="BG13" s="66">
        <f>1/(1+$B$5)^56</f>
        <v/>
      </c>
      <c r="BH13" s="66">
        <f>1/(1+$B$5)^57</f>
        <v/>
      </c>
      <c r="BI13" s="66">
        <f>1/(1+$B$5)^58</f>
        <v/>
      </c>
      <c r="BJ13" s="66">
        <f>1/(1+$B$5)^59</f>
        <v/>
      </c>
      <c r="BK13" s="66">
        <f>1/(1+$B$5)^60</f>
        <v/>
      </c>
      <c r="BL13" s="66">
        <f>1/(1+$B$5)^61</f>
        <v/>
      </c>
      <c r="BM13" s="66">
        <f>1/(1+$B$5)^62</f>
        <v/>
      </c>
      <c r="BN13" s="66">
        <f>1/(1+$B$5)^63</f>
        <v/>
      </c>
      <c r="BO13" s="66">
        <f>1/(1+$B$5)^64</f>
        <v/>
      </c>
      <c r="BP13" s="66">
        <f>1/(1+$B$5)^65</f>
        <v/>
      </c>
      <c r="BQ13" s="66">
        <f>1/(1+$B$5)^66</f>
        <v/>
      </c>
      <c r="BR13" s="66">
        <f>1/(1+$B$5)^67</f>
        <v/>
      </c>
      <c r="BS13" s="66">
        <f>1/(1+$B$5)^68</f>
        <v/>
      </c>
      <c r="BT13" s="66">
        <f>1/(1+$B$5)^69</f>
        <v/>
      </c>
      <c r="BU13" s="66">
        <f>1/(1+$B$5)^70</f>
        <v/>
      </c>
      <c r="BV13" s="66">
        <f>1/(1+$B$5)^71</f>
        <v/>
      </c>
      <c r="BW13" s="66">
        <f>1/(1+$B$5)^72</f>
        <v/>
      </c>
      <c r="BX13" s="66">
        <f>1/(1+$B$5)^73</f>
        <v/>
      </c>
      <c r="BY13" s="66">
        <f>1/(1+$B$5)^74</f>
        <v/>
      </c>
      <c r="BZ13" s="66">
        <f>1/(1+$B$5)^75</f>
        <v/>
      </c>
      <c r="CA13" s="66">
        <f>1/(1+$B$5)^76</f>
        <v/>
      </c>
      <c r="CB13" s="66">
        <f>1/(1+$B$5)^77</f>
        <v/>
      </c>
      <c r="CC13" s="66">
        <f>1/(1+$B$5)^78</f>
        <v/>
      </c>
      <c r="CD13" s="66">
        <f>1/(1+$B$5)^79</f>
        <v/>
      </c>
      <c r="CE13" s="66">
        <f>1/(1+$B$5)^80</f>
        <v/>
      </c>
      <c r="CF13" s="66">
        <f>1/(1+$B$5)^81</f>
        <v/>
      </c>
      <c r="CG13" s="66">
        <f>1/(1+$B$5)^82</f>
        <v/>
      </c>
      <c r="CH13" s="66">
        <f>1/(1+$B$5)^83</f>
        <v/>
      </c>
      <c r="CI13" s="66">
        <f>1/(1+$B$5)^84</f>
        <v/>
      </c>
      <c r="CJ13" s="66">
        <f>1/(1+$B$5)^85</f>
        <v/>
      </c>
      <c r="CK13" s="66">
        <f>1/(1+$B$5)^86</f>
        <v/>
      </c>
      <c r="CL13" s="66">
        <f>1/(1+$B$5)^87</f>
        <v/>
      </c>
      <c r="CM13" s="66">
        <f>1/(1+$B$5)^88</f>
        <v/>
      </c>
      <c r="CN13" s="66">
        <f>1/(1+$B$5)^89</f>
        <v/>
      </c>
      <c r="CO13" s="66">
        <f>1/(1+$B$5)^90</f>
        <v/>
      </c>
      <c r="CP13" s="66">
        <f>1/(1+$B$5)^91</f>
        <v/>
      </c>
      <c r="CQ13" s="66">
        <f>1/(1+$B$5)^92</f>
        <v/>
      </c>
      <c r="CR13" s="66">
        <f>1/(1+$B$5)^93</f>
        <v/>
      </c>
      <c r="CS13" s="66">
        <f>1/(1+$B$5)^94</f>
        <v/>
      </c>
      <c r="CT13" s="66">
        <f>1/(1+$B$5)^95</f>
        <v/>
      </c>
      <c r="CU13" s="66">
        <f>1/(1+$B$5)^96</f>
        <v/>
      </c>
      <c r="CV13" s="66">
        <f>1/(1+$B$5)^97</f>
        <v/>
      </c>
      <c r="CW13" s="66">
        <f>1/(1+$B$5)^98</f>
        <v/>
      </c>
      <c r="CX13" s="66">
        <f>1/(1+$B$5)^99</f>
        <v/>
      </c>
      <c r="CY13" s="66">
        <f>1/(1+$B$5)^100</f>
        <v/>
      </c>
      <c r="CZ13" s="66">
        <f>1/(1+$B$5)^101</f>
        <v/>
      </c>
      <c r="DA13" s="66">
        <f>1/(1+$B$5)^102</f>
        <v/>
      </c>
      <c r="DB13" s="66">
        <f>1/(1+$B$5)^103</f>
        <v/>
      </c>
      <c r="DC13" s="66">
        <f>1/(1+$B$5)^104</f>
        <v/>
      </c>
      <c r="DD13" s="66">
        <f>1/(1+$B$5)^105</f>
        <v/>
      </c>
      <c r="DE13" s="66">
        <f>1/(1+$B$5)^106</f>
        <v/>
      </c>
      <c r="DF13" s="66">
        <f>1/(1+$B$5)^107</f>
        <v/>
      </c>
      <c r="DG13" s="66">
        <f>1/(1+$B$5)^108</f>
        <v/>
      </c>
      <c r="DH13" s="66">
        <f>1/(1+$B$5)^109</f>
        <v/>
      </c>
      <c r="DI13" s="66">
        <f>1/(1+$B$5)^110</f>
        <v/>
      </c>
      <c r="DJ13" s="66">
        <f>1/(1+$B$5)^111</f>
        <v/>
      </c>
      <c r="DK13" s="66">
        <f>1/(1+$B$5)^112</f>
        <v/>
      </c>
      <c r="DL13" s="66">
        <f>1/(1+$B$5)^113</f>
        <v/>
      </c>
      <c r="DM13" s="66">
        <f>1/(1+$B$5)^114</f>
        <v/>
      </c>
      <c r="DN13" s="66">
        <f>1/(1+$B$5)^115</f>
        <v/>
      </c>
      <c r="DO13" s="66">
        <f>1/(1+$B$5)^116</f>
        <v/>
      </c>
      <c r="DP13" s="66">
        <f>1/(1+$B$5)^117</f>
        <v/>
      </c>
      <c r="DQ13" s="66">
        <f>1/(1+$B$5)^118</f>
        <v/>
      </c>
      <c r="DR13" s="66">
        <f>1/(1+$B$5)^119</f>
        <v/>
      </c>
      <c r="DS13" s="66">
        <f>1/(1+$B$5)^120</f>
        <v/>
      </c>
      <c r="DT13" s="66">
        <f>1/(1+$B$5)^121</f>
        <v/>
      </c>
      <c r="DU13" s="66">
        <f>1/(1+$B$5)^122</f>
        <v/>
      </c>
      <c r="DV13" s="66">
        <f>1/(1+$B$5)^123</f>
        <v/>
      </c>
      <c r="DW13" s="66">
        <f>1/(1+$B$5)^124</f>
        <v/>
      </c>
      <c r="DX13" s="66">
        <f>1/(1+$B$5)^125</f>
        <v/>
      </c>
      <c r="DY13" s="66">
        <f>1/(1+$B$5)^126</f>
        <v/>
      </c>
      <c r="DZ13" s="66">
        <f>1/(1+$B$5)^127</f>
        <v/>
      </c>
      <c r="EA13" s="66">
        <f>1/(1+$B$5)^128</f>
        <v/>
      </c>
      <c r="EB13" s="66">
        <f>1/(1+$B$5)^129</f>
        <v/>
      </c>
      <c r="EC13" s="66">
        <f>1/(1+$B$5)^130</f>
        <v/>
      </c>
      <c r="ED13" s="66">
        <f>1/(1+$B$5)^131</f>
        <v/>
      </c>
      <c r="EE13" s="66">
        <f>1/(1+$B$5)^132</f>
        <v/>
      </c>
      <c r="EF13" s="66">
        <f>1/(1+$B$5)^133</f>
        <v/>
      </c>
      <c r="EG13" s="66">
        <f>1/(1+$B$5)^134</f>
        <v/>
      </c>
      <c r="EH13" s="66">
        <f>1/(1+$B$5)^135</f>
        <v/>
      </c>
      <c r="EI13" s="66">
        <f>1/(1+$B$5)^136</f>
        <v/>
      </c>
      <c r="EJ13" s="66">
        <f>1/(1+$B$5)^137</f>
        <v/>
      </c>
      <c r="EK13" s="66">
        <f>1/(1+$B$5)^138</f>
        <v/>
      </c>
      <c r="EL13" s="66">
        <f>1/(1+$B$5)^139</f>
        <v/>
      </c>
      <c r="EM13" s="66">
        <f>1/(1+$B$5)^140</f>
        <v/>
      </c>
      <c r="EN13" s="66">
        <f>1/(1+$B$5)^141</f>
        <v/>
      </c>
      <c r="EO13" s="66">
        <f>1/(1+$B$5)^142</f>
        <v/>
      </c>
      <c r="EP13" s="66">
        <f>1/(1+$B$5)^143</f>
        <v/>
      </c>
      <c r="EQ13" s="66">
        <f>1/(1+$B$5)^144</f>
        <v/>
      </c>
      <c r="ER13" s="66">
        <f>1/(1+$B$5)^145</f>
        <v/>
      </c>
      <c r="ES13" s="66">
        <f>1/(1+$B$5)^146</f>
        <v/>
      </c>
      <c r="ET13" s="66">
        <f>1/(1+$B$5)^147</f>
        <v/>
      </c>
      <c r="EU13" s="66">
        <f>1/(1+$B$5)^148</f>
        <v/>
      </c>
      <c r="EV13" s="66">
        <f>1/(1+$B$5)^149</f>
        <v/>
      </c>
      <c r="EW13" s="66">
        <f>1/(1+$B$5)^150</f>
        <v/>
      </c>
      <c r="EX13" s="66">
        <f>1/(1+$B$5)^151</f>
        <v/>
      </c>
      <c r="EY13" s="66">
        <f>1/(1+$B$5)^152</f>
        <v/>
      </c>
      <c r="EZ13" s="66">
        <f>1/(1+$B$5)^153</f>
        <v/>
      </c>
      <c r="FA13" s="66">
        <f>1/(1+$B$5)^154</f>
        <v/>
      </c>
      <c r="FB13" s="66">
        <f>1/(1+$B$5)^155</f>
        <v/>
      </c>
      <c r="FC13" s="66">
        <f>1/(1+$B$5)^156</f>
        <v/>
      </c>
      <c r="FD13" s="66">
        <f>1/(1+$B$5)^157</f>
        <v/>
      </c>
      <c r="FE13" s="66">
        <f>1/(1+$B$5)^158</f>
        <v/>
      </c>
      <c r="FF13" s="66">
        <f>1/(1+$B$5)^159</f>
        <v/>
      </c>
      <c r="FG13" s="66">
        <f>1/(1+$B$5)^160</f>
        <v/>
      </c>
      <c r="FH13" s="66">
        <f>1/(1+$B$5)^161</f>
        <v/>
      </c>
      <c r="FI13" s="66">
        <f>1/(1+$B$5)^162</f>
        <v/>
      </c>
      <c r="FJ13" s="66">
        <f>1/(1+$B$5)^163</f>
        <v/>
      </c>
      <c r="FK13" s="66">
        <f>1/(1+$B$5)^164</f>
        <v/>
      </c>
      <c r="FL13" s="66">
        <f>1/(1+$B$5)^165</f>
        <v/>
      </c>
      <c r="FM13" s="66">
        <f>1/(1+$B$5)^166</f>
        <v/>
      </c>
      <c r="FN13" s="66">
        <f>1/(1+$B$5)^167</f>
        <v/>
      </c>
      <c r="FO13" s="66">
        <f>1/(1+$B$5)^168</f>
        <v/>
      </c>
      <c r="FP13" s="66">
        <f>1/(1+$B$5)^169</f>
        <v/>
      </c>
      <c r="FQ13" s="66">
        <f>1/(1+$B$5)^170</f>
        <v/>
      </c>
      <c r="FR13" s="66">
        <f>1/(1+$B$5)^171</f>
        <v/>
      </c>
      <c r="FS13" s="66">
        <f>1/(1+$B$5)^172</f>
        <v/>
      </c>
      <c r="FT13" s="66">
        <f>1/(1+$B$5)^173</f>
        <v/>
      </c>
      <c r="FU13" s="66">
        <f>1/(1+$B$5)^174</f>
        <v/>
      </c>
      <c r="FV13" s="66">
        <f>1/(1+$B$5)^175</f>
        <v/>
      </c>
      <c r="FW13" s="66">
        <f>1/(1+$B$5)^176</f>
        <v/>
      </c>
      <c r="FX13" s="66">
        <f>1/(1+$B$5)^177</f>
        <v/>
      </c>
      <c r="FY13" s="66">
        <f>1/(1+$B$5)^178</f>
        <v/>
      </c>
      <c r="FZ13" s="66">
        <f>1/(1+$B$5)^179</f>
        <v/>
      </c>
      <c r="GA13" s="66">
        <f>1/(1+$B$5)^180</f>
        <v/>
      </c>
    </row>
    <row r="14">
      <c r="A14" s="24" t="inlineStr">
        <is>
          <t>PV of Unlevered FCF</t>
        </is>
      </c>
      <c r="C14" s="35">
        <f>SUM(D14:GA14)</f>
        <v/>
      </c>
      <c r="D14" s="37">
        <f>o_CashFlow!D36*D13</f>
        <v/>
      </c>
      <c r="E14" s="37">
        <f>o_CashFlow!E36*E13</f>
        <v/>
      </c>
      <c r="F14" s="37">
        <f>o_CashFlow!F36*F13</f>
        <v/>
      </c>
      <c r="G14" s="37">
        <f>o_CashFlow!G36*G13</f>
        <v/>
      </c>
      <c r="H14" s="37">
        <f>o_CashFlow!H36*H13</f>
        <v/>
      </c>
      <c r="I14" s="37">
        <f>o_CashFlow!I36*I13</f>
        <v/>
      </c>
      <c r="J14" s="37">
        <f>o_CashFlow!J36*J13</f>
        <v/>
      </c>
      <c r="K14" s="37">
        <f>o_CashFlow!K36*K13</f>
        <v/>
      </c>
      <c r="L14" s="37">
        <f>o_CashFlow!L36*L13</f>
        <v/>
      </c>
      <c r="M14" s="37">
        <f>o_CashFlow!M36*M13</f>
        <v/>
      </c>
      <c r="N14" s="37">
        <f>o_CashFlow!N36*N13</f>
        <v/>
      </c>
      <c r="O14" s="37">
        <f>o_CashFlow!O36*O13</f>
        <v/>
      </c>
      <c r="P14" s="37">
        <f>o_CashFlow!P36*P13</f>
        <v/>
      </c>
      <c r="Q14" s="37">
        <f>o_CashFlow!Q36*Q13</f>
        <v/>
      </c>
      <c r="R14" s="37">
        <f>o_CashFlow!R36*R13</f>
        <v/>
      </c>
      <c r="S14" s="37">
        <f>o_CashFlow!S36*S13</f>
        <v/>
      </c>
      <c r="T14" s="37">
        <f>o_CashFlow!T36*T13</f>
        <v/>
      </c>
      <c r="U14" s="37">
        <f>o_CashFlow!U36*U13</f>
        <v/>
      </c>
      <c r="V14" s="37">
        <f>o_CashFlow!V36*V13</f>
        <v/>
      </c>
      <c r="W14" s="37">
        <f>o_CashFlow!W36*W13</f>
        <v/>
      </c>
      <c r="X14" s="37">
        <f>o_CashFlow!X36*X13</f>
        <v/>
      </c>
      <c r="Y14" s="37">
        <f>o_CashFlow!Y36*Y13</f>
        <v/>
      </c>
      <c r="Z14" s="37">
        <f>o_CashFlow!Z36*Z13</f>
        <v/>
      </c>
      <c r="AA14" s="37">
        <f>o_CashFlow!AA36*AA13</f>
        <v/>
      </c>
      <c r="AB14" s="37">
        <f>o_CashFlow!AB36*AB13</f>
        <v/>
      </c>
      <c r="AC14" s="37">
        <f>o_CashFlow!AC36*AC13</f>
        <v/>
      </c>
      <c r="AD14" s="37">
        <f>o_CashFlow!AD36*AD13</f>
        <v/>
      </c>
      <c r="AE14" s="37">
        <f>o_CashFlow!AE36*AE13</f>
        <v/>
      </c>
      <c r="AF14" s="37">
        <f>o_CashFlow!AF36*AF13</f>
        <v/>
      </c>
      <c r="AG14" s="37">
        <f>o_CashFlow!AG36*AG13</f>
        <v/>
      </c>
      <c r="AH14" s="37">
        <f>o_CashFlow!AH36*AH13</f>
        <v/>
      </c>
      <c r="AI14" s="37">
        <f>o_CashFlow!AI36*AI13</f>
        <v/>
      </c>
      <c r="AJ14" s="37">
        <f>o_CashFlow!AJ36*AJ13</f>
        <v/>
      </c>
      <c r="AK14" s="37">
        <f>o_CashFlow!AK36*AK13</f>
        <v/>
      </c>
      <c r="AL14" s="37">
        <f>o_CashFlow!AL36*AL13</f>
        <v/>
      </c>
      <c r="AM14" s="37">
        <f>o_CashFlow!AM36*AM13</f>
        <v/>
      </c>
      <c r="AN14" s="37">
        <f>o_CashFlow!AN36*AN13</f>
        <v/>
      </c>
      <c r="AO14" s="37">
        <f>o_CashFlow!AO36*AO13</f>
        <v/>
      </c>
      <c r="AP14" s="37">
        <f>o_CashFlow!AP36*AP13</f>
        <v/>
      </c>
      <c r="AQ14" s="37">
        <f>o_CashFlow!AQ36*AQ13</f>
        <v/>
      </c>
      <c r="AR14" s="37">
        <f>o_CashFlow!AR36*AR13</f>
        <v/>
      </c>
      <c r="AS14" s="37">
        <f>o_CashFlow!AS36*AS13</f>
        <v/>
      </c>
      <c r="AT14" s="37">
        <f>o_CashFlow!AT36*AT13</f>
        <v/>
      </c>
      <c r="AU14" s="37">
        <f>o_CashFlow!AU36*AU13</f>
        <v/>
      </c>
      <c r="AV14" s="37">
        <f>o_CashFlow!AV36*AV13</f>
        <v/>
      </c>
      <c r="AW14" s="37">
        <f>o_CashFlow!AW36*AW13</f>
        <v/>
      </c>
      <c r="AX14" s="37">
        <f>o_CashFlow!AX36*AX13</f>
        <v/>
      </c>
      <c r="AY14" s="37">
        <f>o_CashFlow!AY36*AY13</f>
        <v/>
      </c>
      <c r="AZ14" s="37">
        <f>o_CashFlow!AZ36*AZ13</f>
        <v/>
      </c>
      <c r="BA14" s="37">
        <f>o_CashFlow!BA36*BA13</f>
        <v/>
      </c>
      <c r="BB14" s="37">
        <f>o_CashFlow!BB36*BB13</f>
        <v/>
      </c>
      <c r="BC14" s="37">
        <f>o_CashFlow!BC36*BC13</f>
        <v/>
      </c>
      <c r="BD14" s="37">
        <f>o_CashFlow!BD36*BD13</f>
        <v/>
      </c>
      <c r="BE14" s="37">
        <f>o_CashFlow!BE36*BE13</f>
        <v/>
      </c>
      <c r="BF14" s="37">
        <f>o_CashFlow!BF36*BF13</f>
        <v/>
      </c>
      <c r="BG14" s="37">
        <f>o_CashFlow!BG36*BG13</f>
        <v/>
      </c>
      <c r="BH14" s="37">
        <f>o_CashFlow!BH36*BH13</f>
        <v/>
      </c>
      <c r="BI14" s="37">
        <f>o_CashFlow!BI36*BI13</f>
        <v/>
      </c>
      <c r="BJ14" s="37">
        <f>o_CashFlow!BJ36*BJ13</f>
        <v/>
      </c>
      <c r="BK14" s="37">
        <f>o_CashFlow!BK36*BK13</f>
        <v/>
      </c>
      <c r="BL14" s="37">
        <f>o_CashFlow!BL36*BL13</f>
        <v/>
      </c>
      <c r="BM14" s="37">
        <f>o_CashFlow!BM36*BM13</f>
        <v/>
      </c>
      <c r="BN14" s="37">
        <f>o_CashFlow!BN36*BN13</f>
        <v/>
      </c>
      <c r="BO14" s="37">
        <f>o_CashFlow!BO36*BO13</f>
        <v/>
      </c>
      <c r="BP14" s="37">
        <f>o_CashFlow!BP36*BP13</f>
        <v/>
      </c>
      <c r="BQ14" s="37">
        <f>o_CashFlow!BQ36*BQ13</f>
        <v/>
      </c>
      <c r="BR14" s="37">
        <f>o_CashFlow!BR36*BR13</f>
        <v/>
      </c>
      <c r="BS14" s="37">
        <f>o_CashFlow!BS36*BS13</f>
        <v/>
      </c>
      <c r="BT14" s="37">
        <f>o_CashFlow!BT36*BT13</f>
        <v/>
      </c>
      <c r="BU14" s="37">
        <f>o_CashFlow!BU36*BU13</f>
        <v/>
      </c>
      <c r="BV14" s="37">
        <f>o_CashFlow!BV36*BV13</f>
        <v/>
      </c>
      <c r="BW14" s="37">
        <f>o_CashFlow!BW36*BW13</f>
        <v/>
      </c>
      <c r="BX14" s="37">
        <f>o_CashFlow!BX36*BX13</f>
        <v/>
      </c>
      <c r="BY14" s="37">
        <f>o_CashFlow!BY36*BY13</f>
        <v/>
      </c>
      <c r="BZ14" s="37">
        <f>o_CashFlow!BZ36*BZ13</f>
        <v/>
      </c>
      <c r="CA14" s="37">
        <f>o_CashFlow!CA36*CA13</f>
        <v/>
      </c>
      <c r="CB14" s="37">
        <f>o_CashFlow!CB36*CB13</f>
        <v/>
      </c>
      <c r="CC14" s="37">
        <f>o_CashFlow!CC36*CC13</f>
        <v/>
      </c>
      <c r="CD14" s="37">
        <f>o_CashFlow!CD36*CD13</f>
        <v/>
      </c>
      <c r="CE14" s="37">
        <f>o_CashFlow!CE36*CE13</f>
        <v/>
      </c>
      <c r="CF14" s="37">
        <f>o_CashFlow!CF36*CF13</f>
        <v/>
      </c>
      <c r="CG14" s="37">
        <f>o_CashFlow!CG36*CG13</f>
        <v/>
      </c>
      <c r="CH14" s="37">
        <f>o_CashFlow!CH36*CH13</f>
        <v/>
      </c>
      <c r="CI14" s="37">
        <f>o_CashFlow!CI36*CI13</f>
        <v/>
      </c>
      <c r="CJ14" s="37">
        <f>o_CashFlow!CJ36*CJ13</f>
        <v/>
      </c>
      <c r="CK14" s="37">
        <f>o_CashFlow!CK36*CK13</f>
        <v/>
      </c>
      <c r="CL14" s="37">
        <f>o_CashFlow!CL36*CL13</f>
        <v/>
      </c>
      <c r="CM14" s="37">
        <f>o_CashFlow!CM36*CM13</f>
        <v/>
      </c>
      <c r="CN14" s="37">
        <f>o_CashFlow!CN36*CN13</f>
        <v/>
      </c>
      <c r="CO14" s="37">
        <f>o_CashFlow!CO36*CO13</f>
        <v/>
      </c>
      <c r="CP14" s="37">
        <f>o_CashFlow!CP36*CP13</f>
        <v/>
      </c>
      <c r="CQ14" s="37">
        <f>o_CashFlow!CQ36*CQ13</f>
        <v/>
      </c>
      <c r="CR14" s="37">
        <f>o_CashFlow!CR36*CR13</f>
        <v/>
      </c>
      <c r="CS14" s="37">
        <f>o_CashFlow!CS36*CS13</f>
        <v/>
      </c>
      <c r="CT14" s="37">
        <f>o_CashFlow!CT36*CT13</f>
        <v/>
      </c>
      <c r="CU14" s="37">
        <f>o_CashFlow!CU36*CU13</f>
        <v/>
      </c>
      <c r="CV14" s="37">
        <f>o_CashFlow!CV36*CV13</f>
        <v/>
      </c>
      <c r="CW14" s="37">
        <f>o_CashFlow!CW36*CW13</f>
        <v/>
      </c>
      <c r="CX14" s="37">
        <f>o_CashFlow!CX36*CX13</f>
        <v/>
      </c>
      <c r="CY14" s="37">
        <f>o_CashFlow!CY36*CY13</f>
        <v/>
      </c>
      <c r="CZ14" s="37">
        <f>o_CashFlow!CZ36*CZ13</f>
        <v/>
      </c>
      <c r="DA14" s="37">
        <f>o_CashFlow!DA36*DA13</f>
        <v/>
      </c>
      <c r="DB14" s="37">
        <f>o_CashFlow!DB36*DB13</f>
        <v/>
      </c>
      <c r="DC14" s="37">
        <f>o_CashFlow!DC36*DC13</f>
        <v/>
      </c>
      <c r="DD14" s="37">
        <f>o_CashFlow!DD36*DD13</f>
        <v/>
      </c>
      <c r="DE14" s="37">
        <f>o_CashFlow!DE36*DE13</f>
        <v/>
      </c>
      <c r="DF14" s="37">
        <f>o_CashFlow!DF36*DF13</f>
        <v/>
      </c>
      <c r="DG14" s="37">
        <f>o_CashFlow!DG36*DG13</f>
        <v/>
      </c>
      <c r="DH14" s="37">
        <f>o_CashFlow!DH36*DH13</f>
        <v/>
      </c>
      <c r="DI14" s="37">
        <f>o_CashFlow!DI36*DI13</f>
        <v/>
      </c>
      <c r="DJ14" s="37">
        <f>o_CashFlow!DJ36*DJ13</f>
        <v/>
      </c>
      <c r="DK14" s="37">
        <f>o_CashFlow!DK36*DK13</f>
        <v/>
      </c>
      <c r="DL14" s="37">
        <f>o_CashFlow!DL36*DL13</f>
        <v/>
      </c>
      <c r="DM14" s="37">
        <f>o_CashFlow!DM36*DM13</f>
        <v/>
      </c>
      <c r="DN14" s="37">
        <f>o_CashFlow!DN36*DN13</f>
        <v/>
      </c>
      <c r="DO14" s="37">
        <f>o_CashFlow!DO36*DO13</f>
        <v/>
      </c>
      <c r="DP14" s="37">
        <f>o_CashFlow!DP36*DP13</f>
        <v/>
      </c>
      <c r="DQ14" s="37">
        <f>o_CashFlow!DQ36*DQ13</f>
        <v/>
      </c>
      <c r="DR14" s="37">
        <f>o_CashFlow!DR36*DR13</f>
        <v/>
      </c>
      <c r="DS14" s="37">
        <f>o_CashFlow!DS36*DS13</f>
        <v/>
      </c>
      <c r="DT14" s="37">
        <f>o_CashFlow!DT36*DT13</f>
        <v/>
      </c>
      <c r="DU14" s="37">
        <f>o_CashFlow!DU36*DU13</f>
        <v/>
      </c>
      <c r="DV14" s="37">
        <f>o_CashFlow!DV36*DV13</f>
        <v/>
      </c>
      <c r="DW14" s="37">
        <f>o_CashFlow!DW36*DW13</f>
        <v/>
      </c>
      <c r="DX14" s="37">
        <f>o_CashFlow!DX36*DX13</f>
        <v/>
      </c>
      <c r="DY14" s="37">
        <f>o_CashFlow!DY36*DY13</f>
        <v/>
      </c>
      <c r="DZ14" s="37">
        <f>o_CashFlow!DZ36*DZ13</f>
        <v/>
      </c>
      <c r="EA14" s="37">
        <f>o_CashFlow!EA36*EA13</f>
        <v/>
      </c>
      <c r="EB14" s="37">
        <f>o_CashFlow!EB36*EB13</f>
        <v/>
      </c>
      <c r="EC14" s="37">
        <f>o_CashFlow!EC36*EC13</f>
        <v/>
      </c>
      <c r="ED14" s="37">
        <f>o_CashFlow!ED36*ED13</f>
        <v/>
      </c>
      <c r="EE14" s="37">
        <f>o_CashFlow!EE36*EE13</f>
        <v/>
      </c>
      <c r="EF14" s="37">
        <f>o_CashFlow!EF36*EF13</f>
        <v/>
      </c>
      <c r="EG14" s="37">
        <f>o_CashFlow!EG36*EG13</f>
        <v/>
      </c>
      <c r="EH14" s="37">
        <f>o_CashFlow!EH36*EH13</f>
        <v/>
      </c>
      <c r="EI14" s="37">
        <f>o_CashFlow!EI36*EI13</f>
        <v/>
      </c>
      <c r="EJ14" s="37">
        <f>o_CashFlow!EJ36*EJ13</f>
        <v/>
      </c>
      <c r="EK14" s="37">
        <f>o_CashFlow!EK36*EK13</f>
        <v/>
      </c>
      <c r="EL14" s="37">
        <f>o_CashFlow!EL36*EL13</f>
        <v/>
      </c>
      <c r="EM14" s="37">
        <f>o_CashFlow!EM36*EM13</f>
        <v/>
      </c>
      <c r="EN14" s="37">
        <f>o_CashFlow!EN36*EN13</f>
        <v/>
      </c>
      <c r="EO14" s="37">
        <f>o_CashFlow!EO36*EO13</f>
        <v/>
      </c>
      <c r="EP14" s="37">
        <f>o_CashFlow!EP36*EP13</f>
        <v/>
      </c>
      <c r="EQ14" s="37">
        <f>o_CashFlow!EQ36*EQ13</f>
        <v/>
      </c>
      <c r="ER14" s="37">
        <f>o_CashFlow!ER36*ER13</f>
        <v/>
      </c>
      <c r="ES14" s="37">
        <f>o_CashFlow!ES36*ES13</f>
        <v/>
      </c>
      <c r="ET14" s="37">
        <f>o_CashFlow!ET36*ET13</f>
        <v/>
      </c>
      <c r="EU14" s="37">
        <f>o_CashFlow!EU36*EU13</f>
        <v/>
      </c>
      <c r="EV14" s="37">
        <f>o_CashFlow!EV36*EV13</f>
        <v/>
      </c>
      <c r="EW14" s="37">
        <f>o_CashFlow!EW36*EW13</f>
        <v/>
      </c>
      <c r="EX14" s="37">
        <f>o_CashFlow!EX36*EX13</f>
        <v/>
      </c>
      <c r="EY14" s="37">
        <f>o_CashFlow!EY36*EY13</f>
        <v/>
      </c>
      <c r="EZ14" s="37">
        <f>o_CashFlow!EZ36*EZ13</f>
        <v/>
      </c>
      <c r="FA14" s="37">
        <f>o_CashFlow!FA36*FA13</f>
        <v/>
      </c>
      <c r="FB14" s="37">
        <f>o_CashFlow!FB36*FB13</f>
        <v/>
      </c>
      <c r="FC14" s="37">
        <f>o_CashFlow!FC36*FC13</f>
        <v/>
      </c>
      <c r="FD14" s="37">
        <f>o_CashFlow!FD36*FD13</f>
        <v/>
      </c>
      <c r="FE14" s="37">
        <f>o_CashFlow!FE36*FE13</f>
        <v/>
      </c>
      <c r="FF14" s="37">
        <f>o_CashFlow!FF36*FF13</f>
        <v/>
      </c>
      <c r="FG14" s="37">
        <f>o_CashFlow!FG36*FG13</f>
        <v/>
      </c>
      <c r="FH14" s="37">
        <f>o_CashFlow!FH36*FH13</f>
        <v/>
      </c>
      <c r="FI14" s="37">
        <f>o_CashFlow!FI36*FI13</f>
        <v/>
      </c>
      <c r="FJ14" s="37">
        <f>o_CashFlow!FJ36*FJ13</f>
        <v/>
      </c>
      <c r="FK14" s="37">
        <f>o_CashFlow!FK36*FK13</f>
        <v/>
      </c>
      <c r="FL14" s="37">
        <f>o_CashFlow!FL36*FL13</f>
        <v/>
      </c>
      <c r="FM14" s="37">
        <f>o_CashFlow!FM36*FM13</f>
        <v/>
      </c>
      <c r="FN14" s="37">
        <f>o_CashFlow!FN36*FN13</f>
        <v/>
      </c>
      <c r="FO14" s="37">
        <f>o_CashFlow!FO36*FO13</f>
        <v/>
      </c>
      <c r="FP14" s="37">
        <f>o_CashFlow!FP36*FP13</f>
        <v/>
      </c>
      <c r="FQ14" s="37">
        <f>o_CashFlow!FQ36*FQ13</f>
        <v/>
      </c>
      <c r="FR14" s="37">
        <f>o_CashFlow!FR36*FR13</f>
        <v/>
      </c>
      <c r="FS14" s="37">
        <f>o_CashFlow!FS36*FS13</f>
        <v/>
      </c>
      <c r="FT14" s="37">
        <f>o_CashFlow!FT36*FT13</f>
        <v/>
      </c>
      <c r="FU14" s="37">
        <f>o_CashFlow!FU36*FU13</f>
        <v/>
      </c>
      <c r="FV14" s="37">
        <f>o_CashFlow!FV36*FV13</f>
        <v/>
      </c>
      <c r="FW14" s="37">
        <f>o_CashFlow!FW36*FW13</f>
        <v/>
      </c>
      <c r="FX14" s="37">
        <f>o_CashFlow!FX36*FX13</f>
        <v/>
      </c>
      <c r="FY14" s="37">
        <f>o_CashFlow!FY36*FY13</f>
        <v/>
      </c>
      <c r="FZ14" s="37">
        <f>o_CashFlow!FZ36*FZ13</f>
        <v/>
      </c>
      <c r="GA14" s="37">
        <f>o_CashFlow!GA36*GA13</f>
        <v/>
      </c>
    </row>
    <row r="16">
      <c r="A16" s="24" t="inlineStr">
        <is>
          <t>Project NPV ($'000)</t>
        </is>
      </c>
      <c r="B16" s="49">
        <f>B7</f>
        <v/>
      </c>
    </row>
    <row r="17">
      <c r="A17" s="24" t="inlineStr">
        <is>
          <t>Total Investment</t>
        </is>
      </c>
      <c r="B17" s="60">
        <f>i_CapEx!C54</f>
        <v/>
      </c>
    </row>
    <row r="18">
      <c r="A18" s="24" t="inlineStr">
        <is>
          <t>NPV / Investment Ratio</t>
        </is>
      </c>
      <c r="B18" s="67">
        <f>IF(B17&lt;&gt;0,B16/B17,0)</f>
        <v/>
      </c>
    </row>
    <row r="20">
      <c r="A20" s="34" t="inlineStr">
        <is>
          <t>Key LOM Metrics</t>
        </is>
      </c>
      <c r="B20" s="34" t="n"/>
      <c r="C20" s="34" t="n"/>
      <c r="D20" s="34" t="n"/>
      <c r="E20" s="34" t="n"/>
      <c r="F20" s="34" t="n"/>
      <c r="G20" s="34" t="n"/>
      <c r="H20" s="34" t="n"/>
      <c r="I20" s="34" t="n"/>
      <c r="J20" s="34" t="n"/>
      <c r="K20" s="34" t="n"/>
      <c r="L20" s="34" t="n"/>
      <c r="M20" s="34" t="n"/>
      <c r="N20" s="34" t="n"/>
      <c r="O20" s="34" t="n"/>
      <c r="P20" s="34" t="n"/>
      <c r="Q20" s="34" t="n"/>
      <c r="R20" s="34" t="n"/>
      <c r="S20" s="34" t="n"/>
      <c r="T20" s="34" t="n"/>
      <c r="U20" s="34" t="n"/>
      <c r="V20" s="34" t="n"/>
      <c r="W20" s="34" t="n"/>
      <c r="X20" s="34" t="n"/>
      <c r="Y20" s="34" t="n"/>
      <c r="Z20" s="34" t="n"/>
      <c r="AA20" s="34" t="n"/>
      <c r="AB20" s="34" t="n"/>
      <c r="AC20" s="34" t="n"/>
      <c r="AD20" s="34" t="n"/>
      <c r="AE20" s="34" t="n"/>
      <c r="AF20" s="34" t="n"/>
      <c r="AG20" s="34" t="n"/>
      <c r="AH20" s="34" t="n"/>
      <c r="AI20" s="34" t="n"/>
      <c r="AJ20" s="34" t="n"/>
      <c r="AK20" s="34" t="n"/>
      <c r="AL20" s="34" t="n"/>
      <c r="AM20" s="34" t="n"/>
      <c r="AN20" s="34" t="n"/>
      <c r="AO20" s="34" t="n"/>
      <c r="AP20" s="34" t="n"/>
      <c r="AQ20" s="34" t="n"/>
      <c r="AR20" s="34" t="n"/>
      <c r="AS20" s="34" t="n"/>
      <c r="AT20" s="34" t="n"/>
      <c r="AU20" s="34" t="n"/>
      <c r="AV20" s="34" t="n"/>
      <c r="AW20" s="34" t="n"/>
      <c r="AX20" s="34" t="n"/>
      <c r="AY20" s="34" t="n"/>
      <c r="AZ20" s="34" t="n"/>
      <c r="BA20" s="34" t="n"/>
      <c r="BB20" s="34" t="n"/>
      <c r="BC20" s="34" t="n"/>
      <c r="BD20" s="34" t="n"/>
      <c r="BE20" s="34" t="n"/>
      <c r="BF20" s="34" t="n"/>
      <c r="BG20" s="34" t="n"/>
      <c r="BH20" s="34" t="n"/>
      <c r="BI20" s="34" t="n"/>
      <c r="BJ20" s="34" t="n"/>
      <c r="BK20" s="34" t="n"/>
      <c r="BL20" s="34" t="n"/>
      <c r="BM20" s="34" t="n"/>
      <c r="BN20" s="34" t="n"/>
      <c r="BO20" s="34" t="n"/>
      <c r="BP20" s="34" t="n"/>
      <c r="BQ20" s="34" t="n"/>
      <c r="BR20" s="34" t="n"/>
      <c r="BS20" s="34" t="n"/>
      <c r="BT20" s="34" t="n"/>
      <c r="BU20" s="34" t="n"/>
      <c r="BV20" s="34" t="n"/>
      <c r="BW20" s="34" t="n"/>
      <c r="BX20" s="34" t="n"/>
      <c r="BY20" s="34" t="n"/>
      <c r="BZ20" s="34" t="n"/>
      <c r="CA20" s="34" t="n"/>
      <c r="CB20" s="34" t="n"/>
      <c r="CC20" s="34" t="n"/>
      <c r="CD20" s="34" t="n"/>
      <c r="CE20" s="34" t="n"/>
      <c r="CF20" s="34" t="n"/>
      <c r="CG20" s="34" t="n"/>
      <c r="CH20" s="34" t="n"/>
      <c r="CI20" s="34" t="n"/>
      <c r="CJ20" s="34" t="n"/>
      <c r="CK20" s="34" t="n"/>
      <c r="CL20" s="34" t="n"/>
      <c r="CM20" s="34" t="n"/>
      <c r="CN20" s="34" t="n"/>
      <c r="CO20" s="34" t="n"/>
      <c r="CP20" s="34" t="n"/>
      <c r="CQ20" s="34" t="n"/>
      <c r="CR20" s="34" t="n"/>
      <c r="CS20" s="34" t="n"/>
      <c r="CT20" s="34" t="n"/>
      <c r="CU20" s="34" t="n"/>
      <c r="CV20" s="34" t="n"/>
      <c r="CW20" s="34" t="n"/>
      <c r="CX20" s="34" t="n"/>
      <c r="CY20" s="34" t="n"/>
      <c r="CZ20" s="34" t="n"/>
      <c r="DA20" s="34" t="n"/>
      <c r="DB20" s="34" t="n"/>
      <c r="DC20" s="34" t="n"/>
      <c r="DD20" s="34" t="n"/>
      <c r="DE20" s="34" t="n"/>
      <c r="DF20" s="34" t="n"/>
      <c r="DG20" s="34" t="n"/>
      <c r="DH20" s="34" t="n"/>
      <c r="DI20" s="34" t="n"/>
      <c r="DJ20" s="34" t="n"/>
      <c r="DK20" s="34" t="n"/>
      <c r="DL20" s="34" t="n"/>
      <c r="DM20" s="34" t="n"/>
      <c r="DN20" s="34" t="n"/>
      <c r="DO20" s="34" t="n"/>
      <c r="DP20" s="34" t="n"/>
      <c r="DQ20" s="34" t="n"/>
      <c r="DR20" s="34" t="n"/>
      <c r="DS20" s="34" t="n"/>
      <c r="DT20" s="34" t="n"/>
      <c r="DU20" s="34" t="n"/>
      <c r="DV20" s="34" t="n"/>
      <c r="DW20" s="34" t="n"/>
      <c r="DX20" s="34" t="n"/>
      <c r="DY20" s="34" t="n"/>
      <c r="DZ20" s="34" t="n"/>
      <c r="EA20" s="34" t="n"/>
      <c r="EB20" s="34" t="n"/>
      <c r="EC20" s="34" t="n"/>
      <c r="ED20" s="34" t="n"/>
      <c r="EE20" s="34" t="n"/>
      <c r="EF20" s="34" t="n"/>
      <c r="EG20" s="34" t="n"/>
      <c r="EH20" s="34" t="n"/>
      <c r="EI20" s="34" t="n"/>
      <c r="EJ20" s="34" t="n"/>
      <c r="EK20" s="34" t="n"/>
      <c r="EL20" s="34" t="n"/>
      <c r="EM20" s="34" t="n"/>
      <c r="EN20" s="34" t="n"/>
      <c r="EO20" s="34" t="n"/>
      <c r="EP20" s="34" t="n"/>
      <c r="EQ20" s="34" t="n"/>
      <c r="ER20" s="34" t="n"/>
      <c r="ES20" s="34" t="n"/>
      <c r="ET20" s="34" t="n"/>
      <c r="EU20" s="34" t="n"/>
      <c r="EV20" s="34" t="n"/>
      <c r="EW20" s="34" t="n"/>
      <c r="EX20" s="34" t="n"/>
      <c r="EY20" s="34" t="n"/>
      <c r="EZ20" s="34" t="n"/>
      <c r="FA20" s="34" t="n"/>
      <c r="FB20" s="34" t="n"/>
      <c r="FC20" s="34" t="n"/>
      <c r="FD20" s="34" t="n"/>
      <c r="FE20" s="34" t="n"/>
      <c r="FF20" s="34" t="n"/>
      <c r="FG20" s="34" t="n"/>
      <c r="FH20" s="34" t="n"/>
      <c r="FI20" s="34" t="n"/>
      <c r="FJ20" s="34" t="n"/>
      <c r="FK20" s="34" t="n"/>
      <c r="FL20" s="34" t="n"/>
      <c r="FM20" s="34" t="n"/>
      <c r="FN20" s="34" t="n"/>
      <c r="FO20" s="34" t="n"/>
      <c r="FP20" s="34" t="n"/>
      <c r="FQ20" s="34" t="n"/>
      <c r="FR20" s="34" t="n"/>
      <c r="FS20" s="34" t="n"/>
      <c r="FT20" s="34" t="n"/>
      <c r="FU20" s="34" t="n"/>
      <c r="FV20" s="34" t="n"/>
      <c r="FW20" s="34" t="n"/>
      <c r="FX20" s="34" t="n"/>
      <c r="FY20" s="34" t="n"/>
      <c r="FZ20" s="34" t="n"/>
      <c r="GA20" s="34" t="n"/>
    </row>
    <row r="21">
      <c r="A21" s="25" t="inlineStr">
        <is>
          <t>Total Revenue</t>
        </is>
      </c>
      <c r="B21" s="37">
        <f>o_IncomeStmt!C13</f>
        <v/>
      </c>
    </row>
    <row r="22">
      <c r="A22" s="25" t="inlineStr">
        <is>
          <t>Total Operating Costs</t>
        </is>
      </c>
      <c r="B22" s="37">
        <f>o_IncomeStmt!C21</f>
        <v/>
      </c>
    </row>
    <row r="23">
      <c r="A23" s="25" t="inlineStr">
        <is>
          <t>Total EBITDA</t>
        </is>
      </c>
      <c r="B23" s="37">
        <f>o_IncomeStmt!C23</f>
        <v/>
      </c>
    </row>
    <row r="24">
      <c r="A24" s="25" t="inlineStr">
        <is>
          <t>Total Profit After Tax</t>
        </is>
      </c>
      <c r="B24" s="37">
        <f>o_IncomeStmt!C38</f>
        <v/>
      </c>
    </row>
    <row r="25">
      <c r="A25" s="25" t="inlineStr">
        <is>
          <t>Total CapEx</t>
        </is>
      </c>
      <c r="B25" s="37">
        <f>i_CapEx!C54</f>
        <v/>
      </c>
    </row>
    <row r="26">
      <c r="A26" s="25" t="inlineStr">
        <is>
          <t>Peak Cash Requirement</t>
        </is>
      </c>
      <c r="B26" s="37">
        <f>MIN(o_CashFlow!D33:GA33)</f>
        <v/>
      </c>
    </row>
    <row r="27">
      <c r="A27" s="25" t="inlineStr">
        <is>
          <t>Peak Debt Outstanding</t>
        </is>
      </c>
      <c r="B27" s="37">
        <f>MAX(i_Financing!D36:GA36)</f>
        <v/>
      </c>
    </row>
    <row r="28">
      <c r="A28" s="25" t="inlineStr">
        <is>
          <t>LOM EBITDA Margin</t>
        </is>
      </c>
      <c r="B28" s="45">
        <f>IF(B21&lt;&gt;0,B23/B21,0)</f>
        <v/>
      </c>
    </row>
    <row r="29">
      <c r="A29" s="25" t="inlineStr">
        <is>
          <t>Total Payable Metal (t)</t>
        </is>
      </c>
      <c r="B29" s="37">
        <f>i_MiningPlan!C19</f>
        <v/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tabColor rgb="00008000"/>
    <outlinePr summaryBelow="1" summaryRight="1"/>
    <pageSetUpPr/>
  </sheetPr>
  <dimension ref="A1:D34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18" customWidth="1" min="3" max="3"/>
    <col width="18" customWidth="1" min="4" max="4"/>
  </cols>
  <sheetData>
    <row r="1">
      <c r="A1" s="23" t="inlineStr">
        <is>
          <t>PROJECT DASHBOARD - KEY METRICS</t>
        </is>
      </c>
      <c r="B1" s="23" t="n"/>
      <c r="C1" s="23" t="n"/>
      <c r="D1" s="23" t="n"/>
    </row>
    <row r="3">
      <c r="A3" s="34" t="inlineStr">
        <is>
          <t>Project Overview</t>
        </is>
      </c>
      <c r="B3" s="34" t="n"/>
      <c r="C3" s="34" t="n"/>
      <c r="D3" s="34" t="n"/>
    </row>
    <row r="4">
      <c r="A4" s="25" t="inlineStr">
        <is>
          <t>Project Name</t>
        </is>
      </c>
      <c r="B4" s="68">
        <f>i_Config!B4</f>
        <v/>
      </c>
    </row>
    <row r="5">
      <c r="A5" s="25" t="inlineStr">
        <is>
          <t>Commodity</t>
        </is>
      </c>
      <c r="B5" s="68">
        <f>i_Config!B12</f>
        <v/>
      </c>
    </row>
    <row r="6">
      <c r="A6" s="25" t="inlineStr">
        <is>
          <t>Mining Method</t>
        </is>
      </c>
      <c r="B6" s="68">
        <f>i_Config!B20</f>
        <v/>
      </c>
    </row>
    <row r="7">
      <c r="A7" s="25" t="inlineStr">
        <is>
          <t>Country</t>
        </is>
      </c>
      <c r="B7" s="68">
        <f>i_Config!B6</f>
        <v/>
      </c>
    </row>
    <row r="8">
      <c r="A8" s="25" t="inlineStr">
        <is>
          <t>Total Mine Life (months)</t>
        </is>
      </c>
      <c r="B8" s="37">
        <f>i_Config!C30</f>
        <v/>
      </c>
    </row>
    <row r="10">
      <c r="A10" s="34" t="inlineStr">
        <is>
          <t>Financial Highlights ($'000)</t>
        </is>
      </c>
      <c r="B10" s="34" t="n"/>
      <c r="C10" s="34" t="n"/>
      <c r="D10" s="34" t="n"/>
    </row>
    <row r="11">
      <c r="A11" s="25" t="inlineStr">
        <is>
          <t>Project NPV (8% real)</t>
        </is>
      </c>
      <c r="B11" s="60">
        <f>o_Summary!B16</f>
        <v/>
      </c>
    </row>
    <row r="12">
      <c r="A12" s="25" t="inlineStr">
        <is>
          <t>Total Revenue (LOM)</t>
        </is>
      </c>
      <c r="B12" s="60">
        <f>o_Summary!B21</f>
        <v/>
      </c>
    </row>
    <row r="13">
      <c r="A13" s="25" t="inlineStr">
        <is>
          <t>Total EBITDA (LOM)</t>
        </is>
      </c>
      <c r="B13" s="60">
        <f>o_Summary!B23</f>
        <v/>
      </c>
    </row>
    <row r="14">
      <c r="A14" s="25" t="inlineStr">
        <is>
          <t>Total PAT (LOM)</t>
        </is>
      </c>
      <c r="B14" s="60">
        <f>o_Summary!B24</f>
        <v/>
      </c>
    </row>
    <row r="15">
      <c r="A15" s="25" t="inlineStr">
        <is>
          <t>Total CapEx (LOM)</t>
        </is>
      </c>
      <c r="B15" s="60">
        <f>o_Summary!B25</f>
        <v/>
      </c>
    </row>
    <row r="16">
      <c r="A16" s="25" t="inlineStr">
        <is>
          <t>Peak Debt Outstanding</t>
        </is>
      </c>
      <c r="B16" s="60">
        <f>o_Summary!B27</f>
        <v/>
      </c>
    </row>
    <row r="17">
      <c r="A17" s="25" t="inlineStr">
        <is>
          <t>EBITDA Margin (LOM)</t>
        </is>
      </c>
      <c r="B17" s="69">
        <f>o_Summary!B28</f>
        <v/>
      </c>
    </row>
    <row r="18">
      <c r="A18" s="25" t="inlineStr">
        <is>
          <t>NPV/Investment Ratio</t>
        </is>
      </c>
      <c r="B18" s="70">
        <f>o_Summary!B18</f>
        <v/>
      </c>
    </row>
    <row r="20">
      <c r="A20" s="34" t="inlineStr">
        <is>
          <t>Resource &amp; Production</t>
        </is>
      </c>
      <c r="B20" s="34" t="n"/>
      <c r="C20" s="34" t="n"/>
      <c r="D20" s="34" t="n"/>
    </row>
    <row r="21">
      <c r="A21" s="25" t="inlineStr">
        <is>
          <t>Total Mineral Resource (Mt)</t>
        </is>
      </c>
      <c r="B21" s="71">
        <f>i_Resource!B8</f>
        <v/>
      </c>
    </row>
    <row r="22">
      <c r="A22" s="25" t="inlineStr">
        <is>
          <t>Total Mineral Reserve (Mt)</t>
        </is>
      </c>
      <c r="B22" s="62">
        <f>i_Resource!B15</f>
        <v/>
      </c>
    </row>
    <row r="23">
      <c r="A23" s="25" t="inlineStr">
        <is>
          <t>Average Grade (%)</t>
        </is>
      </c>
      <c r="B23" s="72">
        <f>i_Resource!C8</f>
        <v/>
      </c>
    </row>
    <row r="24">
      <c r="A24" s="25" t="inlineStr">
        <is>
          <t>Total Payable Metal (t)</t>
        </is>
      </c>
      <c r="B24" s="37">
        <f>o_Summary!B29</f>
        <v/>
      </c>
    </row>
    <row r="25">
      <c r="A25" s="25" t="inlineStr">
        <is>
          <t>Plant Capacity (tpa)</t>
        </is>
      </c>
      <c r="B25" s="37">
        <f>i_Config!B34</f>
        <v/>
      </c>
    </row>
    <row r="26">
      <c r="A26" s="25" t="inlineStr">
        <is>
          <t>Overall Recovery</t>
        </is>
      </c>
      <c r="B26" s="57">
        <f>i_Config!B41</f>
        <v/>
      </c>
    </row>
    <row r="28">
      <c r="A28" s="34" t="inlineStr">
        <is>
          <t>Financing &amp; Hedging</t>
        </is>
      </c>
      <c r="B28" s="34" t="n"/>
      <c r="C28" s="34" t="n"/>
      <c r="D28" s="34" t="n"/>
    </row>
    <row r="29">
      <c r="A29" s="25" t="inlineStr">
        <is>
          <t>Total Equity Invested</t>
        </is>
      </c>
      <c r="B29" s="37">
        <f>SUM(i_Financing!D9:GA9)</f>
        <v/>
      </c>
    </row>
    <row r="30">
      <c r="A30" s="25" t="inlineStr">
        <is>
          <t>Total Debt Facilities</t>
        </is>
      </c>
      <c r="B30" s="37">
        <f>i_Financing!B15+i_Financing!B26</f>
        <v/>
      </c>
    </row>
    <row r="31">
      <c r="A31" s="25" t="inlineStr">
        <is>
          <t>Hedging Active?</t>
        </is>
      </c>
      <c r="B31" s="68">
        <f>i_Pricing!B13</f>
        <v/>
      </c>
    </row>
    <row r="32">
      <c r="A32" s="25" t="inlineStr">
        <is>
          <t>Streaming Active?</t>
        </is>
      </c>
      <c r="B32" s="68">
        <f>i_Pricing!B20</f>
        <v/>
      </c>
    </row>
    <row r="33">
      <c r="A33" s="25" t="inlineStr">
        <is>
          <t>Stream Deposit ($'000)</t>
        </is>
      </c>
      <c r="B33" s="37">
        <f>i_Pricing!B22</f>
        <v/>
      </c>
    </row>
    <row r="34">
      <c r="A34" s="25" t="inlineStr">
        <is>
          <t>Hedging P&amp;L (LOM)</t>
        </is>
      </c>
      <c r="B34" s="37">
        <f>i_Pricing!C17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000FF"/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5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</cols>
  <sheetData>
    <row r="1">
      <c r="A1" s="1" t="inlineStr">
        <is>
          <t>RESOURCE &amp; RESERVE CLASSIFICATION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3">
      <c r="A3" s="2" t="inlineStr">
        <is>
          <t>Mineral Resource Estimate (JORC/NI 43-101)</t>
        </is>
      </c>
      <c r="B3" s="2" t="n"/>
      <c r="C3" s="2" t="n"/>
      <c r="D3" s="2" t="n"/>
      <c r="E3" s="2" t="n"/>
      <c r="F3" s="2" t="n"/>
      <c r="G3" s="2" t="n"/>
      <c r="H3" s="2" t="n"/>
      <c r="I3" s="2" t="n"/>
    </row>
    <row r="4">
      <c r="A4" s="14" t="inlineStr">
        <is>
          <t>Category</t>
        </is>
      </c>
      <c r="B4" s="14" t="inlineStr">
        <is>
          <t>Tonnage (Mt)</t>
        </is>
      </c>
      <c r="C4" s="14" t="inlineStr">
        <is>
          <t>Grade (%)</t>
        </is>
      </c>
      <c r="D4" s="14" t="inlineStr">
        <is>
          <t>Contained Metal (kt)</t>
        </is>
      </c>
      <c r="E4" s="14" t="inlineStr">
        <is>
          <t>Density (t/m³)</t>
        </is>
      </c>
      <c r="F4" s="14" t="inlineStr">
        <is>
          <t>Confidence Level</t>
        </is>
      </c>
      <c r="G4" s="14" t="inlineStr">
        <is>
          <t>Conversion Factor</t>
        </is>
      </c>
    </row>
    <row r="5">
      <c r="A5" s="3" t="inlineStr">
        <is>
          <t>Measured Resource</t>
        </is>
      </c>
      <c r="B5" s="8" t="n">
        <v>80</v>
      </c>
      <c r="C5" s="15" t="n">
        <v>0.006</v>
      </c>
      <c r="D5" s="16">
        <f>B5*C5*1000</f>
        <v/>
      </c>
      <c r="E5" s="11" t="n">
        <v>2.7</v>
      </c>
      <c r="F5" s="4" t="inlineStr">
        <is>
          <t>High</t>
        </is>
      </c>
      <c r="G5" s="10" t="n">
        <v>0.9</v>
      </c>
    </row>
    <row r="6">
      <c r="A6" s="3" t="inlineStr">
        <is>
          <t>Indicated Resource</t>
        </is>
      </c>
      <c r="B6" s="8" t="n">
        <v>100</v>
      </c>
      <c r="C6" s="15" t="n">
        <v>0.005</v>
      </c>
      <c r="D6" s="16">
        <f>B6*C6*1000</f>
        <v/>
      </c>
      <c r="E6" s="11" t="n">
        <v>2.7</v>
      </c>
      <c r="F6" s="4" t="inlineStr">
        <is>
          <t>Medium</t>
        </is>
      </c>
      <c r="G6" s="10" t="n">
        <v>0.75</v>
      </c>
    </row>
    <row r="7">
      <c r="A7" s="3" t="inlineStr">
        <is>
          <t>Inferred Resource</t>
        </is>
      </c>
      <c r="B7" s="8" t="n">
        <v>50</v>
      </c>
      <c r="C7" s="15" t="n">
        <v>0.0045</v>
      </c>
      <c r="D7" s="16">
        <f>B7*C7*1000</f>
        <v/>
      </c>
      <c r="E7" s="11" t="n">
        <v>2.65</v>
      </c>
      <c r="F7" s="4" t="inlineStr">
        <is>
          <t>Low</t>
        </is>
      </c>
      <c r="G7" s="10" t="n">
        <v>0.5</v>
      </c>
    </row>
    <row r="8">
      <c r="A8" s="17" t="inlineStr">
        <is>
          <t>Total Mineral Resource</t>
        </is>
      </c>
      <c r="B8" s="18">
        <f>SUM(B5:B7)</f>
        <v/>
      </c>
      <c r="C8" s="19">
        <f>IF(B8&gt;0,D8/(B8*1000),0)</f>
        <v/>
      </c>
      <c r="D8" s="20">
        <f>SUM(D5:D7)</f>
        <v/>
      </c>
    </row>
    <row r="10">
      <c r="A10" s="2" t="inlineStr">
        <is>
          <t>Mineral Reserve Estimate</t>
        </is>
      </c>
      <c r="B10" s="2" t="n"/>
      <c r="C10" s="2" t="n"/>
      <c r="D10" s="2" t="n"/>
      <c r="E10" s="2" t="n"/>
      <c r="F10" s="2" t="n"/>
      <c r="G10" s="2" t="n"/>
      <c r="H10" s="2" t="n"/>
      <c r="I10" s="2" t="n"/>
    </row>
    <row r="11">
      <c r="A11" s="14" t="inlineStr">
        <is>
          <t>Category</t>
        </is>
      </c>
      <c r="B11" s="14" t="inlineStr">
        <is>
          <t>Tonnage (Mt)</t>
        </is>
      </c>
      <c r="C11" s="14" t="inlineStr">
        <is>
          <t>Grade (%)</t>
        </is>
      </c>
      <c r="D11" s="14" t="inlineStr">
        <is>
          <t>Contained Metal (kt)</t>
        </is>
      </c>
      <c r="E11" s="14" t="inlineStr">
        <is>
          <t>Source Resource</t>
        </is>
      </c>
      <c r="F11" s="14" t="inlineStr">
        <is>
          <t>Modifying Factors</t>
        </is>
      </c>
    </row>
    <row r="12">
      <c r="A12" s="3" t="inlineStr">
        <is>
          <t>Proven Reserve (from Measured)</t>
        </is>
      </c>
      <c r="B12" s="21">
        <f>B5*G5</f>
        <v/>
      </c>
      <c r="C12" s="22">
        <f>C5</f>
        <v/>
      </c>
      <c r="D12" s="16">
        <f>B12*C12*1000</f>
        <v/>
      </c>
      <c r="E12" s="3" t="inlineStr">
        <is>
          <t>Measured × Conversion</t>
        </is>
      </c>
      <c r="F12" s="4" t="inlineStr">
        <is>
          <t>Mining dilution 5%, losses 3%</t>
        </is>
      </c>
    </row>
    <row r="13">
      <c r="A13" s="3" t="inlineStr">
        <is>
          <t>Probable Reserve (from Indicated)</t>
        </is>
      </c>
      <c r="B13" s="21">
        <f>B6*G6</f>
        <v/>
      </c>
      <c r="C13" s="22">
        <f>C6</f>
        <v/>
      </c>
      <c r="D13" s="16">
        <f>B13*C13*1000</f>
        <v/>
      </c>
      <c r="E13" s="3" t="inlineStr">
        <is>
          <t>Indicated × Conversion</t>
        </is>
      </c>
      <c r="F13" s="4" t="inlineStr">
        <is>
          <t>Mining dilution 8%, losses 5%</t>
        </is>
      </c>
    </row>
    <row r="14">
      <c r="A14" s="3" t="inlineStr">
        <is>
          <t>Possible Reserve (from Inferred)</t>
        </is>
      </c>
      <c r="B14" s="21">
        <f>B7*G7</f>
        <v/>
      </c>
      <c r="C14" s="22">
        <f>C7</f>
        <v/>
      </c>
      <c r="D14" s="16">
        <f>B14*C14*1000</f>
        <v/>
      </c>
      <c r="E14" s="3" t="inlineStr">
        <is>
          <t>Inferred × Conversion</t>
        </is>
      </c>
      <c r="F14" s="4" t="inlineStr">
        <is>
          <t>Mining dilution 10%, losses 8%</t>
        </is>
      </c>
    </row>
    <row r="15">
      <c r="A15" s="17" t="inlineStr">
        <is>
          <t>Total Mineral Reserve</t>
        </is>
      </c>
      <c r="B15" s="20">
        <f>SUM(B12:B14)</f>
        <v/>
      </c>
      <c r="C15" s="19">
        <f>IF(B15&gt;0,D15/(B15*1000),0)</f>
        <v/>
      </c>
      <c r="D15" s="20">
        <f>SUM(D12:D14)</f>
        <v/>
      </c>
    </row>
    <row r="17">
      <c r="A17" s="2" t="inlineStr">
        <is>
          <t>Mining Modifying Factors</t>
        </is>
      </c>
      <c r="B17" s="2" t="n"/>
      <c r="C17" s="2" t="n"/>
      <c r="D17" s="2" t="n"/>
      <c r="E17" s="2" t="n"/>
      <c r="F17" s="2" t="n"/>
      <c r="G17" s="2" t="n"/>
      <c r="H17" s="2" t="n"/>
      <c r="I17" s="2" t="n"/>
    </row>
    <row r="18">
      <c r="A18" s="14" t="inlineStr">
        <is>
          <t>Parameter</t>
        </is>
      </c>
      <c r="B18" s="14" t="inlineStr">
        <is>
          <t>Proven</t>
        </is>
      </c>
      <c r="C18" s="14" t="inlineStr">
        <is>
          <t>Probable</t>
        </is>
      </c>
      <c r="D18" s="14" t="inlineStr">
        <is>
          <t>Possible</t>
        </is>
      </c>
    </row>
    <row r="19">
      <c r="A19" s="3" t="inlineStr">
        <is>
          <t>Mining Dilution</t>
        </is>
      </c>
      <c r="B19" s="10" t="n">
        <v>0.05</v>
      </c>
      <c r="C19" s="10" t="n">
        <v>0.08</v>
      </c>
      <c r="D19" s="10" t="n">
        <v>0.1</v>
      </c>
    </row>
    <row r="20">
      <c r="A20" s="3" t="inlineStr">
        <is>
          <t>Mining Losses (Ore Loss)</t>
        </is>
      </c>
      <c r="B20" s="10" t="n">
        <v>0.03</v>
      </c>
      <c r="C20" s="10" t="n">
        <v>0.05</v>
      </c>
      <c r="D20" s="10" t="n">
        <v>0.08</v>
      </c>
    </row>
    <row r="21">
      <c r="A21" s="3" t="inlineStr">
        <is>
          <t>Diluted Grade</t>
        </is>
      </c>
      <c r="B21" s="12">
        <f>C5*(1-B19)</f>
        <v/>
      </c>
      <c r="C21" s="12">
        <f>C6*(1-C19)</f>
        <v/>
      </c>
      <c r="D21" s="12">
        <f>C7*(1-D19)</f>
        <v/>
      </c>
    </row>
    <row r="22">
      <c r="A22" s="3" t="inlineStr">
        <is>
          <t>Mineable Tonnage (after losses)</t>
        </is>
      </c>
      <c r="B22" s="16">
        <f>B12*(1+B19)*(1-B20)</f>
        <v/>
      </c>
      <c r="C22" s="16">
        <f>B13*(1+C19)*(1-C20)</f>
        <v/>
      </c>
      <c r="D22" s="16">
        <f>B14*(1+D19)*(1-D20)</f>
        <v/>
      </c>
    </row>
    <row r="23">
      <c r="A23" s="6" t="inlineStr">
        <is>
          <t>Total Mineable Ore</t>
        </is>
      </c>
      <c r="B23" s="20">
        <f>SUM(B22:D22)</f>
        <v/>
      </c>
    </row>
    <row r="25">
      <c r="A25" s="2" t="inlineStr">
        <is>
          <t>Resource Depletion Priority</t>
        </is>
      </c>
      <c r="B25" s="2" t="n"/>
      <c r="C25" s="2" t="n"/>
      <c r="D25" s="2" t="n"/>
      <c r="E25" s="2" t="n"/>
      <c r="F25" s="2" t="n"/>
      <c r="G25" s="2" t="n"/>
      <c r="H25" s="2" t="n"/>
      <c r="I25" s="2" t="n"/>
    </row>
    <row r="26">
      <c r="A26" s="3" t="inlineStr">
        <is>
          <t>Depletion Order</t>
        </is>
      </c>
      <c r="B26" s="5" t="inlineStr">
        <is>
          <t>Proven → Probable → Possible</t>
        </is>
      </c>
    </row>
    <row r="27">
      <c r="A27" s="3" t="inlineStr">
        <is>
          <t>Reserve Scheduling Basis</t>
        </is>
      </c>
      <c r="B27" s="4" t="inlineStr">
        <is>
          <t>Plant Capacity Constrained</t>
        </is>
      </c>
    </row>
    <row r="29">
      <c r="A29" s="2" t="inlineStr">
        <is>
          <t>By-product Resource</t>
        </is>
      </c>
      <c r="B29" s="2" t="n"/>
      <c r="C29" s="2" t="n"/>
      <c r="D29" s="2" t="n"/>
      <c r="E29" s="2" t="n"/>
      <c r="F29" s="2" t="n"/>
      <c r="G29" s="2" t="n"/>
      <c r="H29" s="2" t="n"/>
      <c r="I29" s="2" t="n"/>
    </row>
    <row r="30">
      <c r="A30" s="6" t="inlineStr">
        <is>
          <t>Parameter</t>
        </is>
      </c>
      <c r="B30" s="6" t="inlineStr">
        <is>
          <t>Value</t>
        </is>
      </c>
      <c r="C30" s="6" t="inlineStr">
        <is>
          <t>Unit</t>
        </is>
      </c>
    </row>
    <row r="31">
      <c r="A31" s="3" t="inlineStr">
        <is>
          <t>By-product Grade in Ore</t>
        </is>
      </c>
      <c r="B31" s="13" t="n">
        <v>0.15</v>
      </c>
      <c r="C31" s="3" t="inlineStr">
        <is>
          <t>g/t Au</t>
        </is>
      </c>
    </row>
    <row r="32">
      <c r="A32" s="3" t="inlineStr">
        <is>
          <t>By-product Recovery</t>
        </is>
      </c>
      <c r="B32" s="10" t="n">
        <v>0.65</v>
      </c>
    </row>
    <row r="33">
      <c r="A33" s="3" t="inlineStr">
        <is>
          <t>Contained By-product (Total Resource)</t>
        </is>
      </c>
      <c r="B33" s="9">
        <f>B8*B31/31.1035</f>
        <v/>
      </c>
      <c r="C33" s="3" t="inlineStr">
        <is>
          <t>oz Au</t>
        </is>
      </c>
    </row>
  </sheetData>
  <dataValidations count="1">
    <dataValidation sqref="B27" showDropDown="0" showInputMessage="0" showErrorMessage="0" allowBlank="0" type="list">
      <formula1>"Plant Capacity Constrained,Mine Rate Constrained,Market Demand Constrained"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tabColor rgb="00FF0000"/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45" customWidth="1" min="1" max="1"/>
    <col width="20" customWidth="1" min="2" max="2"/>
    <col width="30" customWidth="1" min="3" max="3"/>
  </cols>
  <sheetData>
    <row r="1">
      <c r="A1" s="23" t="inlineStr">
        <is>
          <t>MODEL INTEGRITY CHECKS</t>
        </is>
      </c>
      <c r="B1" s="23" t="n"/>
      <c r="C1" s="23" t="n"/>
    </row>
    <row r="3">
      <c r="A3" s="73" t="inlineStr">
        <is>
          <t>Check Description</t>
        </is>
      </c>
      <c r="B3" s="73" t="inlineStr">
        <is>
          <t>Result</t>
        </is>
      </c>
      <c r="C3" s="73" t="inlineStr">
        <is>
          <t>Detail</t>
        </is>
      </c>
    </row>
    <row r="4">
      <c r="A4" s="25" t="inlineStr">
        <is>
          <t>Reserve ≤ Resource</t>
        </is>
      </c>
      <c r="B4" s="24">
        <f>IF(i_Resource!B15&lt;=i_Resource!B8,"PASS","FAIL")</f>
        <v/>
      </c>
      <c r="C4" s="25" t="inlineStr">
        <is>
          <t>Total reserve should not exceed total resource</t>
        </is>
      </c>
    </row>
    <row r="5">
      <c r="A5" s="25" t="inlineStr">
        <is>
          <t>Total months = sum of phases</t>
        </is>
      </c>
      <c r="B5" s="24">
        <f>IF(i_Config!C30=180,"PASS","FAIL")</f>
        <v/>
      </c>
      <c r="C5" s="25" t="inlineStr">
        <is>
          <t>Should equal 180</t>
        </is>
      </c>
    </row>
    <row r="6">
      <c r="A6" s="25" t="inlineStr">
        <is>
          <t>Cumulative ore ≤ total reserve</t>
        </is>
      </c>
      <c r="B6" s="24">
        <f>IF(i_MiningPlan!GA22&lt;=i_Resource!B15+1,"PASS","FAIL")</f>
        <v/>
      </c>
      <c r="C6" s="25" t="inlineStr">
        <is>
          <t>Cannot mine more than reserves</t>
        </is>
      </c>
    </row>
    <row r="7">
      <c r="A7" s="25" t="inlineStr">
        <is>
          <t>Debt fully repaid</t>
        </is>
      </c>
      <c r="B7" s="24">
        <f>IF(i_Financing!GA36&lt;=1,"PASS","FAIL")</f>
        <v/>
      </c>
      <c r="C7" s="25" t="inlineStr">
        <is>
          <t>Debt should be zero at end of LOM</t>
        </is>
      </c>
    </row>
    <row r="8">
      <c r="A8" s="25" t="inlineStr">
        <is>
          <t>Closing cash positive</t>
        </is>
      </c>
      <c r="B8" s="24">
        <f>IF(o_CashFlow!GA33&gt;=0,"PASS","FAIL")</f>
        <v/>
      </c>
      <c r="C8" s="25" t="inlineStr">
        <is>
          <t>Final cash balance should be ≥ 0</t>
        </is>
      </c>
    </row>
    <row r="9">
      <c r="A9" s="25" t="inlineStr">
        <is>
          <t>Revenue only during production</t>
        </is>
      </c>
      <c r="B9" s="24">
        <f>IF(AND(o_IncomeStmt!D13=0,o_IncomeStmt!E13=0),"PASS","FAIL")</f>
        <v/>
      </c>
      <c r="C9" s="25" t="inlineStr">
        <is>
          <t>No revenue in months 1-2 (pre-dev)</t>
        </is>
      </c>
    </row>
    <row r="10">
      <c r="A10" s="25" t="inlineStr">
        <is>
          <t>CapEx LOM total &gt; 0</t>
        </is>
      </c>
      <c r="B10" s="24">
        <f>IF(i_CapEx!C54&gt;0,"PASS","FAIL")</f>
        <v/>
      </c>
      <c r="C10" s="25" t="inlineStr">
        <is>
          <t>Total capex must be positive</t>
        </is>
      </c>
    </row>
    <row r="11">
      <c r="A11" s="25" t="inlineStr">
        <is>
          <t>NPV calculated</t>
        </is>
      </c>
      <c r="B11" s="24">
        <f>IF(o_Summary!B16&lt;&gt;0,"PASS","CHECK")</f>
        <v/>
      </c>
      <c r="C11" s="25" t="inlineStr">
        <is>
          <t>NPV should be non-zero</t>
        </is>
      </c>
    </row>
    <row r="13">
      <c r="A13" s="24" t="inlineStr">
        <is>
          <t>OVERALL MODEL STATUS</t>
        </is>
      </c>
      <c r="B13" s="24">
        <f>IF(COUNTIF(B4:B11,"FAIL")&gt;0,"ERRORS FOUND","ALL CHECKS PASSED")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000FF"/>
    <outlinePr summaryBelow="1" summaryRight="1"/>
    <pageSetUpPr/>
  </sheetPr>
  <dimension ref="A1:GA31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MONTHLY MINING &amp; PRODUCTION SCHEDULE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B3" s="25" t="inlineStr"/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B4" s="25" t="inlineStr"/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Calendar Year</t>
        </is>
      </c>
      <c r="B5" s="25" t="inlineStr"/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Quarter</t>
        </is>
      </c>
      <c r="B6" s="25" t="inlineStr"/>
      <c r="D6" s="25" t="inlineStr">
        <is>
          <t>Q1</t>
        </is>
      </c>
      <c r="E6" s="25" t="inlineStr">
        <is>
          <t>Q1</t>
        </is>
      </c>
      <c r="F6" s="25" t="inlineStr">
        <is>
          <t>Q1</t>
        </is>
      </c>
      <c r="G6" s="25" t="inlineStr">
        <is>
          <t>Q2</t>
        </is>
      </c>
      <c r="H6" s="25" t="inlineStr">
        <is>
          <t>Q2</t>
        </is>
      </c>
      <c r="I6" s="25" t="inlineStr">
        <is>
          <t>Q2</t>
        </is>
      </c>
      <c r="J6" s="25" t="inlineStr">
        <is>
          <t>Q3</t>
        </is>
      </c>
      <c r="K6" s="25" t="inlineStr">
        <is>
          <t>Q3</t>
        </is>
      </c>
      <c r="L6" s="25" t="inlineStr">
        <is>
          <t>Q3</t>
        </is>
      </c>
      <c r="M6" s="25" t="inlineStr">
        <is>
          <t>Q4</t>
        </is>
      </c>
      <c r="N6" s="25" t="inlineStr">
        <is>
          <t>Q4</t>
        </is>
      </c>
      <c r="O6" s="25" t="inlineStr">
        <is>
          <t>Q4</t>
        </is>
      </c>
      <c r="P6" s="25" t="inlineStr">
        <is>
          <t>Q1</t>
        </is>
      </c>
      <c r="Q6" s="25" t="inlineStr">
        <is>
          <t>Q1</t>
        </is>
      </c>
      <c r="R6" s="25" t="inlineStr">
        <is>
          <t>Q1</t>
        </is>
      </c>
      <c r="S6" s="25" t="inlineStr">
        <is>
          <t>Q2</t>
        </is>
      </c>
      <c r="T6" s="25" t="inlineStr">
        <is>
          <t>Q2</t>
        </is>
      </c>
      <c r="U6" s="25" t="inlineStr">
        <is>
          <t>Q2</t>
        </is>
      </c>
      <c r="V6" s="25" t="inlineStr">
        <is>
          <t>Q3</t>
        </is>
      </c>
      <c r="W6" s="25" t="inlineStr">
        <is>
          <t>Q3</t>
        </is>
      </c>
      <c r="X6" s="25" t="inlineStr">
        <is>
          <t>Q3</t>
        </is>
      </c>
      <c r="Y6" s="25" t="inlineStr">
        <is>
          <t>Q4</t>
        </is>
      </c>
      <c r="Z6" s="25" t="inlineStr">
        <is>
          <t>Q4</t>
        </is>
      </c>
      <c r="AA6" s="25" t="inlineStr">
        <is>
          <t>Q4</t>
        </is>
      </c>
      <c r="AB6" s="25" t="inlineStr">
        <is>
          <t>Q1</t>
        </is>
      </c>
      <c r="AC6" s="25" t="inlineStr">
        <is>
          <t>Q1</t>
        </is>
      </c>
      <c r="AD6" s="25" t="inlineStr">
        <is>
          <t>Q1</t>
        </is>
      </c>
      <c r="AE6" s="25" t="inlineStr">
        <is>
          <t>Q2</t>
        </is>
      </c>
      <c r="AF6" s="25" t="inlineStr">
        <is>
          <t>Q2</t>
        </is>
      </c>
      <c r="AG6" s="25" t="inlineStr">
        <is>
          <t>Q2</t>
        </is>
      </c>
      <c r="AH6" s="25" t="inlineStr">
        <is>
          <t>Q3</t>
        </is>
      </c>
      <c r="AI6" s="25" t="inlineStr">
        <is>
          <t>Q3</t>
        </is>
      </c>
      <c r="AJ6" s="25" t="inlineStr">
        <is>
          <t>Q3</t>
        </is>
      </c>
      <c r="AK6" s="25" t="inlineStr">
        <is>
          <t>Q4</t>
        </is>
      </c>
      <c r="AL6" s="25" t="inlineStr">
        <is>
          <t>Q4</t>
        </is>
      </c>
      <c r="AM6" s="25" t="inlineStr">
        <is>
          <t>Q4</t>
        </is>
      </c>
      <c r="AN6" s="25" t="inlineStr">
        <is>
          <t>Q1</t>
        </is>
      </c>
      <c r="AO6" s="25" t="inlineStr">
        <is>
          <t>Q1</t>
        </is>
      </c>
      <c r="AP6" s="25" t="inlineStr">
        <is>
          <t>Q1</t>
        </is>
      </c>
      <c r="AQ6" s="25" t="inlineStr">
        <is>
          <t>Q2</t>
        </is>
      </c>
      <c r="AR6" s="25" t="inlineStr">
        <is>
          <t>Q2</t>
        </is>
      </c>
      <c r="AS6" s="25" t="inlineStr">
        <is>
          <t>Q2</t>
        </is>
      </c>
      <c r="AT6" s="25" t="inlineStr">
        <is>
          <t>Q3</t>
        </is>
      </c>
      <c r="AU6" s="25" t="inlineStr">
        <is>
          <t>Q3</t>
        </is>
      </c>
      <c r="AV6" s="25" t="inlineStr">
        <is>
          <t>Q3</t>
        </is>
      </c>
      <c r="AW6" s="25" t="inlineStr">
        <is>
          <t>Q4</t>
        </is>
      </c>
      <c r="AX6" s="25" t="inlineStr">
        <is>
          <t>Q4</t>
        </is>
      </c>
      <c r="AY6" s="25" t="inlineStr">
        <is>
          <t>Q4</t>
        </is>
      </c>
      <c r="AZ6" s="25" t="inlineStr">
        <is>
          <t>Q1</t>
        </is>
      </c>
      <c r="BA6" s="25" t="inlineStr">
        <is>
          <t>Q1</t>
        </is>
      </c>
      <c r="BB6" s="25" t="inlineStr">
        <is>
          <t>Q1</t>
        </is>
      </c>
      <c r="BC6" s="25" t="inlineStr">
        <is>
          <t>Q2</t>
        </is>
      </c>
      <c r="BD6" s="25" t="inlineStr">
        <is>
          <t>Q2</t>
        </is>
      </c>
      <c r="BE6" s="25" t="inlineStr">
        <is>
          <t>Q2</t>
        </is>
      </c>
      <c r="BF6" s="25" t="inlineStr">
        <is>
          <t>Q3</t>
        </is>
      </c>
      <c r="BG6" s="25" t="inlineStr">
        <is>
          <t>Q3</t>
        </is>
      </c>
      <c r="BH6" s="25" t="inlineStr">
        <is>
          <t>Q3</t>
        </is>
      </c>
      <c r="BI6" s="25" t="inlineStr">
        <is>
          <t>Q4</t>
        </is>
      </c>
      <c r="BJ6" s="25" t="inlineStr">
        <is>
          <t>Q4</t>
        </is>
      </c>
      <c r="BK6" s="25" t="inlineStr">
        <is>
          <t>Q4</t>
        </is>
      </c>
      <c r="BL6" s="25" t="inlineStr">
        <is>
          <t>Q1</t>
        </is>
      </c>
      <c r="BM6" s="25" t="inlineStr">
        <is>
          <t>Q1</t>
        </is>
      </c>
      <c r="BN6" s="25" t="inlineStr">
        <is>
          <t>Q1</t>
        </is>
      </c>
      <c r="BO6" s="25" t="inlineStr">
        <is>
          <t>Q2</t>
        </is>
      </c>
      <c r="BP6" s="25" t="inlineStr">
        <is>
          <t>Q2</t>
        </is>
      </c>
      <c r="BQ6" s="25" t="inlineStr">
        <is>
          <t>Q2</t>
        </is>
      </c>
      <c r="BR6" s="25" t="inlineStr">
        <is>
          <t>Q3</t>
        </is>
      </c>
      <c r="BS6" s="25" t="inlineStr">
        <is>
          <t>Q3</t>
        </is>
      </c>
      <c r="BT6" s="25" t="inlineStr">
        <is>
          <t>Q3</t>
        </is>
      </c>
      <c r="BU6" s="25" t="inlineStr">
        <is>
          <t>Q4</t>
        </is>
      </c>
      <c r="BV6" s="25" t="inlineStr">
        <is>
          <t>Q4</t>
        </is>
      </c>
      <c r="BW6" s="25" t="inlineStr">
        <is>
          <t>Q4</t>
        </is>
      </c>
      <c r="BX6" s="25" t="inlineStr">
        <is>
          <t>Q1</t>
        </is>
      </c>
      <c r="BY6" s="25" t="inlineStr">
        <is>
          <t>Q1</t>
        </is>
      </c>
      <c r="BZ6" s="25" t="inlineStr">
        <is>
          <t>Q1</t>
        </is>
      </c>
      <c r="CA6" s="25" t="inlineStr">
        <is>
          <t>Q2</t>
        </is>
      </c>
      <c r="CB6" s="25" t="inlineStr">
        <is>
          <t>Q2</t>
        </is>
      </c>
      <c r="CC6" s="25" t="inlineStr">
        <is>
          <t>Q2</t>
        </is>
      </c>
      <c r="CD6" s="25" t="inlineStr">
        <is>
          <t>Q3</t>
        </is>
      </c>
      <c r="CE6" s="25" t="inlineStr">
        <is>
          <t>Q3</t>
        </is>
      </c>
      <c r="CF6" s="25" t="inlineStr">
        <is>
          <t>Q3</t>
        </is>
      </c>
      <c r="CG6" s="25" t="inlineStr">
        <is>
          <t>Q4</t>
        </is>
      </c>
      <c r="CH6" s="25" t="inlineStr">
        <is>
          <t>Q4</t>
        </is>
      </c>
      <c r="CI6" s="25" t="inlineStr">
        <is>
          <t>Q4</t>
        </is>
      </c>
      <c r="CJ6" s="25" t="inlineStr">
        <is>
          <t>Q1</t>
        </is>
      </c>
      <c r="CK6" s="25" t="inlineStr">
        <is>
          <t>Q1</t>
        </is>
      </c>
      <c r="CL6" s="25" t="inlineStr">
        <is>
          <t>Q1</t>
        </is>
      </c>
      <c r="CM6" s="25" t="inlineStr">
        <is>
          <t>Q2</t>
        </is>
      </c>
      <c r="CN6" s="25" t="inlineStr">
        <is>
          <t>Q2</t>
        </is>
      </c>
      <c r="CO6" s="25" t="inlineStr">
        <is>
          <t>Q2</t>
        </is>
      </c>
      <c r="CP6" s="25" t="inlineStr">
        <is>
          <t>Q3</t>
        </is>
      </c>
      <c r="CQ6" s="25" t="inlineStr">
        <is>
          <t>Q3</t>
        </is>
      </c>
      <c r="CR6" s="25" t="inlineStr">
        <is>
          <t>Q3</t>
        </is>
      </c>
      <c r="CS6" s="25" t="inlineStr">
        <is>
          <t>Q4</t>
        </is>
      </c>
      <c r="CT6" s="25" t="inlineStr">
        <is>
          <t>Q4</t>
        </is>
      </c>
      <c r="CU6" s="25" t="inlineStr">
        <is>
          <t>Q4</t>
        </is>
      </c>
      <c r="CV6" s="25" t="inlineStr">
        <is>
          <t>Q1</t>
        </is>
      </c>
      <c r="CW6" s="25" t="inlineStr">
        <is>
          <t>Q1</t>
        </is>
      </c>
      <c r="CX6" s="25" t="inlineStr">
        <is>
          <t>Q1</t>
        </is>
      </c>
      <c r="CY6" s="25" t="inlineStr">
        <is>
          <t>Q2</t>
        </is>
      </c>
      <c r="CZ6" s="25" t="inlineStr">
        <is>
          <t>Q2</t>
        </is>
      </c>
      <c r="DA6" s="25" t="inlineStr">
        <is>
          <t>Q2</t>
        </is>
      </c>
      <c r="DB6" s="25" t="inlineStr">
        <is>
          <t>Q3</t>
        </is>
      </c>
      <c r="DC6" s="25" t="inlineStr">
        <is>
          <t>Q3</t>
        </is>
      </c>
      <c r="DD6" s="25" t="inlineStr">
        <is>
          <t>Q3</t>
        </is>
      </c>
      <c r="DE6" s="25" t="inlineStr">
        <is>
          <t>Q4</t>
        </is>
      </c>
      <c r="DF6" s="25" t="inlineStr">
        <is>
          <t>Q4</t>
        </is>
      </c>
      <c r="DG6" s="25" t="inlineStr">
        <is>
          <t>Q4</t>
        </is>
      </c>
      <c r="DH6" s="25" t="inlineStr">
        <is>
          <t>Q1</t>
        </is>
      </c>
      <c r="DI6" s="25" t="inlineStr">
        <is>
          <t>Q1</t>
        </is>
      </c>
      <c r="DJ6" s="25" t="inlineStr">
        <is>
          <t>Q1</t>
        </is>
      </c>
      <c r="DK6" s="25" t="inlineStr">
        <is>
          <t>Q2</t>
        </is>
      </c>
      <c r="DL6" s="25" t="inlineStr">
        <is>
          <t>Q2</t>
        </is>
      </c>
      <c r="DM6" s="25" t="inlineStr">
        <is>
          <t>Q2</t>
        </is>
      </c>
      <c r="DN6" s="25" t="inlineStr">
        <is>
          <t>Q3</t>
        </is>
      </c>
      <c r="DO6" s="25" t="inlineStr">
        <is>
          <t>Q3</t>
        </is>
      </c>
      <c r="DP6" s="25" t="inlineStr">
        <is>
          <t>Q3</t>
        </is>
      </c>
      <c r="DQ6" s="25" t="inlineStr">
        <is>
          <t>Q4</t>
        </is>
      </c>
      <c r="DR6" s="25" t="inlineStr">
        <is>
          <t>Q4</t>
        </is>
      </c>
      <c r="DS6" s="25" t="inlineStr">
        <is>
          <t>Q4</t>
        </is>
      </c>
      <c r="DT6" s="25" t="inlineStr">
        <is>
          <t>Q1</t>
        </is>
      </c>
      <c r="DU6" s="25" t="inlineStr">
        <is>
          <t>Q1</t>
        </is>
      </c>
      <c r="DV6" s="25" t="inlineStr">
        <is>
          <t>Q1</t>
        </is>
      </c>
      <c r="DW6" s="25" t="inlineStr">
        <is>
          <t>Q2</t>
        </is>
      </c>
      <c r="DX6" s="25" t="inlineStr">
        <is>
          <t>Q2</t>
        </is>
      </c>
      <c r="DY6" s="25" t="inlineStr">
        <is>
          <t>Q2</t>
        </is>
      </c>
      <c r="DZ6" s="25" t="inlineStr">
        <is>
          <t>Q3</t>
        </is>
      </c>
      <c r="EA6" s="25" t="inlineStr">
        <is>
          <t>Q3</t>
        </is>
      </c>
      <c r="EB6" s="25" t="inlineStr">
        <is>
          <t>Q3</t>
        </is>
      </c>
      <c r="EC6" s="25" t="inlineStr">
        <is>
          <t>Q4</t>
        </is>
      </c>
      <c r="ED6" s="25" t="inlineStr">
        <is>
          <t>Q4</t>
        </is>
      </c>
      <c r="EE6" s="25" t="inlineStr">
        <is>
          <t>Q4</t>
        </is>
      </c>
      <c r="EF6" s="25" t="inlineStr">
        <is>
          <t>Q1</t>
        </is>
      </c>
      <c r="EG6" s="25" t="inlineStr">
        <is>
          <t>Q1</t>
        </is>
      </c>
      <c r="EH6" s="25" t="inlineStr">
        <is>
          <t>Q1</t>
        </is>
      </c>
      <c r="EI6" s="25" t="inlineStr">
        <is>
          <t>Q2</t>
        </is>
      </c>
      <c r="EJ6" s="25" t="inlineStr">
        <is>
          <t>Q2</t>
        </is>
      </c>
      <c r="EK6" s="25" t="inlineStr">
        <is>
          <t>Q2</t>
        </is>
      </c>
      <c r="EL6" s="25" t="inlineStr">
        <is>
          <t>Q3</t>
        </is>
      </c>
      <c r="EM6" s="25" t="inlineStr">
        <is>
          <t>Q3</t>
        </is>
      </c>
      <c r="EN6" s="25" t="inlineStr">
        <is>
          <t>Q3</t>
        </is>
      </c>
      <c r="EO6" s="25" t="inlineStr">
        <is>
          <t>Q4</t>
        </is>
      </c>
      <c r="EP6" s="25" t="inlineStr">
        <is>
          <t>Q4</t>
        </is>
      </c>
      <c r="EQ6" s="25" t="inlineStr">
        <is>
          <t>Q4</t>
        </is>
      </c>
      <c r="ER6" s="25" t="inlineStr">
        <is>
          <t>Q1</t>
        </is>
      </c>
      <c r="ES6" s="25" t="inlineStr">
        <is>
          <t>Q1</t>
        </is>
      </c>
      <c r="ET6" s="25" t="inlineStr">
        <is>
          <t>Q1</t>
        </is>
      </c>
      <c r="EU6" s="25" t="inlineStr">
        <is>
          <t>Q2</t>
        </is>
      </c>
      <c r="EV6" s="25" t="inlineStr">
        <is>
          <t>Q2</t>
        </is>
      </c>
      <c r="EW6" s="25" t="inlineStr">
        <is>
          <t>Q2</t>
        </is>
      </c>
      <c r="EX6" s="25" t="inlineStr">
        <is>
          <t>Q3</t>
        </is>
      </c>
      <c r="EY6" s="25" t="inlineStr">
        <is>
          <t>Q3</t>
        </is>
      </c>
      <c r="EZ6" s="25" t="inlineStr">
        <is>
          <t>Q3</t>
        </is>
      </c>
      <c r="FA6" s="25" t="inlineStr">
        <is>
          <t>Q4</t>
        </is>
      </c>
      <c r="FB6" s="25" t="inlineStr">
        <is>
          <t>Q4</t>
        </is>
      </c>
      <c r="FC6" s="25" t="inlineStr">
        <is>
          <t>Q4</t>
        </is>
      </c>
      <c r="FD6" s="25" t="inlineStr">
        <is>
          <t>Q1</t>
        </is>
      </c>
      <c r="FE6" s="25" t="inlineStr">
        <is>
          <t>Q1</t>
        </is>
      </c>
      <c r="FF6" s="25" t="inlineStr">
        <is>
          <t>Q1</t>
        </is>
      </c>
      <c r="FG6" s="25" t="inlineStr">
        <is>
          <t>Q2</t>
        </is>
      </c>
      <c r="FH6" s="25" t="inlineStr">
        <is>
          <t>Q2</t>
        </is>
      </c>
      <c r="FI6" s="25" t="inlineStr">
        <is>
          <t>Q2</t>
        </is>
      </c>
      <c r="FJ6" s="25" t="inlineStr">
        <is>
          <t>Q3</t>
        </is>
      </c>
      <c r="FK6" s="25" t="inlineStr">
        <is>
          <t>Q3</t>
        </is>
      </c>
      <c r="FL6" s="25" t="inlineStr">
        <is>
          <t>Q3</t>
        </is>
      </c>
      <c r="FM6" s="25" t="inlineStr">
        <is>
          <t>Q4</t>
        </is>
      </c>
      <c r="FN6" s="25" t="inlineStr">
        <is>
          <t>Q4</t>
        </is>
      </c>
      <c r="FO6" s="25" t="inlineStr">
        <is>
          <t>Q4</t>
        </is>
      </c>
      <c r="FP6" s="25" t="inlineStr">
        <is>
          <t>Q1</t>
        </is>
      </c>
      <c r="FQ6" s="25" t="inlineStr">
        <is>
          <t>Q1</t>
        </is>
      </c>
      <c r="FR6" s="25" t="inlineStr">
        <is>
          <t>Q1</t>
        </is>
      </c>
      <c r="FS6" s="25" t="inlineStr">
        <is>
          <t>Q2</t>
        </is>
      </c>
      <c r="FT6" s="25" t="inlineStr">
        <is>
          <t>Q2</t>
        </is>
      </c>
      <c r="FU6" s="25" t="inlineStr">
        <is>
          <t>Q2</t>
        </is>
      </c>
      <c r="FV6" s="25" t="inlineStr">
        <is>
          <t>Q3</t>
        </is>
      </c>
      <c r="FW6" s="25" t="inlineStr">
        <is>
          <t>Q3</t>
        </is>
      </c>
      <c r="FX6" s="25" t="inlineStr">
        <is>
          <t>Q3</t>
        </is>
      </c>
      <c r="FY6" s="25" t="inlineStr">
        <is>
          <t>Q4</t>
        </is>
      </c>
      <c r="FZ6" s="25" t="inlineStr">
        <is>
          <t>Q4</t>
        </is>
      </c>
      <c r="GA6" s="25" t="inlineStr">
        <is>
          <t>Q4</t>
        </is>
      </c>
    </row>
    <row r="7">
      <c r="A7" s="24" t="inlineStr">
        <is>
          <t>Phase</t>
        </is>
      </c>
      <c r="B7" s="25" t="inlineStr"/>
      <c r="D7" s="28" t="inlineStr">
        <is>
          <t>Pre-Dev</t>
        </is>
      </c>
      <c r="E7" s="28" t="inlineStr">
        <is>
          <t>Pre-Dev</t>
        </is>
      </c>
      <c r="F7" s="28" t="inlineStr">
        <is>
          <t>Pre-Dev</t>
        </is>
      </c>
      <c r="G7" s="28" t="inlineStr">
        <is>
          <t>Pre-Dev</t>
        </is>
      </c>
      <c r="H7" s="28" t="inlineStr">
        <is>
          <t>Pre-Dev</t>
        </is>
      </c>
      <c r="I7" s="28" t="inlineStr">
        <is>
          <t>Pre-Dev</t>
        </is>
      </c>
      <c r="J7" s="28" t="inlineStr">
        <is>
          <t>Pre-Dev</t>
        </is>
      </c>
      <c r="K7" s="28" t="inlineStr">
        <is>
          <t>Pre-Dev</t>
        </is>
      </c>
      <c r="L7" s="28" t="inlineStr">
        <is>
          <t>Pre-Dev</t>
        </is>
      </c>
      <c r="M7" s="28" t="inlineStr">
        <is>
          <t>Pre-Dev</t>
        </is>
      </c>
      <c r="N7" s="28" t="inlineStr">
        <is>
          <t>Pre-Dev</t>
        </is>
      </c>
      <c r="O7" s="28" t="inlineStr">
        <is>
          <t>Pre-Dev</t>
        </is>
      </c>
      <c r="P7" s="29" t="inlineStr">
        <is>
          <t>Development</t>
        </is>
      </c>
      <c r="Q7" s="29" t="inlineStr">
        <is>
          <t>Development</t>
        </is>
      </c>
      <c r="R7" s="29" t="inlineStr">
        <is>
          <t>Development</t>
        </is>
      </c>
      <c r="S7" s="29" t="inlineStr">
        <is>
          <t>Development</t>
        </is>
      </c>
      <c r="T7" s="29" t="inlineStr">
        <is>
          <t>Development</t>
        </is>
      </c>
      <c r="U7" s="29" t="inlineStr">
        <is>
          <t>Development</t>
        </is>
      </c>
      <c r="V7" s="29" t="inlineStr">
        <is>
          <t>Development</t>
        </is>
      </c>
      <c r="W7" s="29" t="inlineStr">
        <is>
          <t>Development</t>
        </is>
      </c>
      <c r="X7" s="29" t="inlineStr">
        <is>
          <t>Development</t>
        </is>
      </c>
      <c r="Y7" s="29" t="inlineStr">
        <is>
          <t>Development</t>
        </is>
      </c>
      <c r="Z7" s="29" t="inlineStr">
        <is>
          <t>Development</t>
        </is>
      </c>
      <c r="AA7" s="29" t="inlineStr">
        <is>
          <t>Development</t>
        </is>
      </c>
      <c r="AB7" s="29" t="inlineStr">
        <is>
          <t>Development</t>
        </is>
      </c>
      <c r="AC7" s="29" t="inlineStr">
        <is>
          <t>Development</t>
        </is>
      </c>
      <c r="AD7" s="29" t="inlineStr">
        <is>
          <t>Development</t>
        </is>
      </c>
      <c r="AE7" s="29" t="inlineStr">
        <is>
          <t>Development</t>
        </is>
      </c>
      <c r="AF7" s="29" t="inlineStr">
        <is>
          <t>Development</t>
        </is>
      </c>
      <c r="AG7" s="29" t="inlineStr">
        <is>
          <t>Development</t>
        </is>
      </c>
      <c r="AH7" s="29" t="inlineStr">
        <is>
          <t>Development</t>
        </is>
      </c>
      <c r="AI7" s="29" t="inlineStr">
        <is>
          <t>Development</t>
        </is>
      </c>
      <c r="AJ7" s="29" t="inlineStr">
        <is>
          <t>Development</t>
        </is>
      </c>
      <c r="AK7" s="29" t="inlineStr">
        <is>
          <t>Development</t>
        </is>
      </c>
      <c r="AL7" s="29" t="inlineStr">
        <is>
          <t>Development</t>
        </is>
      </c>
      <c r="AM7" s="29" t="inlineStr">
        <is>
          <t>Development</t>
        </is>
      </c>
      <c r="AN7" s="29" t="inlineStr">
        <is>
          <t>Development</t>
        </is>
      </c>
      <c r="AO7" s="29" t="inlineStr">
        <is>
          <t>Development</t>
        </is>
      </c>
      <c r="AP7" s="29" t="inlineStr">
        <is>
          <t>Development</t>
        </is>
      </c>
      <c r="AQ7" s="29" t="inlineStr">
        <is>
          <t>Development</t>
        </is>
      </c>
      <c r="AR7" s="29" t="inlineStr">
        <is>
          <t>Development</t>
        </is>
      </c>
      <c r="AS7" s="29" t="inlineStr">
        <is>
          <t>Development</t>
        </is>
      </c>
      <c r="AT7" s="30" t="inlineStr">
        <is>
          <t>Ramp-Up</t>
        </is>
      </c>
      <c r="AU7" s="30" t="inlineStr">
        <is>
          <t>Ramp-Up</t>
        </is>
      </c>
      <c r="AV7" s="30" t="inlineStr">
        <is>
          <t>Ramp-Up</t>
        </is>
      </c>
      <c r="AW7" s="30" t="inlineStr">
        <is>
          <t>Ramp-Up</t>
        </is>
      </c>
      <c r="AX7" s="30" t="inlineStr">
        <is>
          <t>Ramp-Up</t>
        </is>
      </c>
      <c r="AY7" s="30" t="inlineStr">
        <is>
          <t>Ramp-Up</t>
        </is>
      </c>
      <c r="AZ7" s="30" t="inlineStr">
        <is>
          <t>Ramp-Up</t>
        </is>
      </c>
      <c r="BA7" s="30" t="inlineStr">
        <is>
          <t>Ramp-Up</t>
        </is>
      </c>
      <c r="BB7" s="30" t="inlineStr">
        <is>
          <t>Ramp-Up</t>
        </is>
      </c>
      <c r="BC7" s="30" t="inlineStr">
        <is>
          <t>Ramp-Up</t>
        </is>
      </c>
      <c r="BD7" s="30" t="inlineStr">
        <is>
          <t>Ramp-Up</t>
        </is>
      </c>
      <c r="BE7" s="30" t="inlineStr">
        <is>
          <t>Ramp-Up</t>
        </is>
      </c>
      <c r="BF7" s="31" t="inlineStr">
        <is>
          <t>Steady State</t>
        </is>
      </c>
      <c r="BG7" s="31" t="inlineStr">
        <is>
          <t>Steady State</t>
        </is>
      </c>
      <c r="BH7" s="31" t="inlineStr">
        <is>
          <t>Steady State</t>
        </is>
      </c>
      <c r="BI7" s="31" t="inlineStr">
        <is>
          <t>Steady State</t>
        </is>
      </c>
      <c r="BJ7" s="31" t="inlineStr">
        <is>
          <t>Steady State</t>
        </is>
      </c>
      <c r="BK7" s="31" t="inlineStr">
        <is>
          <t>Steady State</t>
        </is>
      </c>
      <c r="BL7" s="31" t="inlineStr">
        <is>
          <t>Steady State</t>
        </is>
      </c>
      <c r="BM7" s="31" t="inlineStr">
        <is>
          <t>Steady State</t>
        </is>
      </c>
      <c r="BN7" s="31" t="inlineStr">
        <is>
          <t>Steady State</t>
        </is>
      </c>
      <c r="BO7" s="31" t="inlineStr">
        <is>
          <t>Steady State</t>
        </is>
      </c>
      <c r="BP7" s="31" t="inlineStr">
        <is>
          <t>Steady State</t>
        </is>
      </c>
      <c r="BQ7" s="31" t="inlineStr">
        <is>
          <t>Steady State</t>
        </is>
      </c>
      <c r="BR7" s="31" t="inlineStr">
        <is>
          <t>Steady State</t>
        </is>
      </c>
      <c r="BS7" s="31" t="inlineStr">
        <is>
          <t>Steady State</t>
        </is>
      </c>
      <c r="BT7" s="31" t="inlineStr">
        <is>
          <t>Steady State</t>
        </is>
      </c>
      <c r="BU7" s="31" t="inlineStr">
        <is>
          <t>Steady State</t>
        </is>
      </c>
      <c r="BV7" s="31" t="inlineStr">
        <is>
          <t>Steady State</t>
        </is>
      </c>
      <c r="BW7" s="31" t="inlineStr">
        <is>
          <t>Steady State</t>
        </is>
      </c>
      <c r="BX7" s="31" t="inlineStr">
        <is>
          <t>Steady State</t>
        </is>
      </c>
      <c r="BY7" s="31" t="inlineStr">
        <is>
          <t>Steady State</t>
        </is>
      </c>
      <c r="BZ7" s="31" t="inlineStr">
        <is>
          <t>Steady State</t>
        </is>
      </c>
      <c r="CA7" s="31" t="inlineStr">
        <is>
          <t>Steady State</t>
        </is>
      </c>
      <c r="CB7" s="31" t="inlineStr">
        <is>
          <t>Steady State</t>
        </is>
      </c>
      <c r="CC7" s="31" t="inlineStr">
        <is>
          <t>Steady State</t>
        </is>
      </c>
      <c r="CD7" s="31" t="inlineStr">
        <is>
          <t>Steady State</t>
        </is>
      </c>
      <c r="CE7" s="31" t="inlineStr">
        <is>
          <t>Steady State</t>
        </is>
      </c>
      <c r="CF7" s="31" t="inlineStr">
        <is>
          <t>Steady State</t>
        </is>
      </c>
      <c r="CG7" s="31" t="inlineStr">
        <is>
          <t>Steady State</t>
        </is>
      </c>
      <c r="CH7" s="31" t="inlineStr">
        <is>
          <t>Steady State</t>
        </is>
      </c>
      <c r="CI7" s="31" t="inlineStr">
        <is>
          <t>Steady State</t>
        </is>
      </c>
      <c r="CJ7" s="31" t="inlineStr">
        <is>
          <t>Steady State</t>
        </is>
      </c>
      <c r="CK7" s="31" t="inlineStr">
        <is>
          <t>Steady State</t>
        </is>
      </c>
      <c r="CL7" s="31" t="inlineStr">
        <is>
          <t>Steady State</t>
        </is>
      </c>
      <c r="CM7" s="31" t="inlineStr">
        <is>
          <t>Steady State</t>
        </is>
      </c>
      <c r="CN7" s="31" t="inlineStr">
        <is>
          <t>Steady State</t>
        </is>
      </c>
      <c r="CO7" s="31" t="inlineStr">
        <is>
          <t>Steady State</t>
        </is>
      </c>
      <c r="CP7" s="31" t="inlineStr">
        <is>
          <t>Steady State</t>
        </is>
      </c>
      <c r="CQ7" s="31" t="inlineStr">
        <is>
          <t>Steady State</t>
        </is>
      </c>
      <c r="CR7" s="31" t="inlineStr">
        <is>
          <t>Steady State</t>
        </is>
      </c>
      <c r="CS7" s="31" t="inlineStr">
        <is>
          <t>Steady State</t>
        </is>
      </c>
      <c r="CT7" s="31" t="inlineStr">
        <is>
          <t>Steady State</t>
        </is>
      </c>
      <c r="CU7" s="31" t="inlineStr">
        <is>
          <t>Steady State</t>
        </is>
      </c>
      <c r="CV7" s="31" t="inlineStr">
        <is>
          <t>Steady State</t>
        </is>
      </c>
      <c r="CW7" s="31" t="inlineStr">
        <is>
          <t>Steady State</t>
        </is>
      </c>
      <c r="CX7" s="31" t="inlineStr">
        <is>
          <t>Steady State</t>
        </is>
      </c>
      <c r="CY7" s="31" t="inlineStr">
        <is>
          <t>Steady State</t>
        </is>
      </c>
      <c r="CZ7" s="31" t="inlineStr">
        <is>
          <t>Steady State</t>
        </is>
      </c>
      <c r="DA7" s="31" t="inlineStr">
        <is>
          <t>Steady State</t>
        </is>
      </c>
      <c r="DB7" s="31" t="inlineStr">
        <is>
          <t>Steady State</t>
        </is>
      </c>
      <c r="DC7" s="31" t="inlineStr">
        <is>
          <t>Steady State</t>
        </is>
      </c>
      <c r="DD7" s="31" t="inlineStr">
        <is>
          <t>Steady State</t>
        </is>
      </c>
      <c r="DE7" s="31" t="inlineStr">
        <is>
          <t>Steady State</t>
        </is>
      </c>
      <c r="DF7" s="31" t="inlineStr">
        <is>
          <t>Steady State</t>
        </is>
      </c>
      <c r="DG7" s="31" t="inlineStr">
        <is>
          <t>Steady State</t>
        </is>
      </c>
      <c r="DH7" s="31" t="inlineStr">
        <is>
          <t>Steady State</t>
        </is>
      </c>
      <c r="DI7" s="31" t="inlineStr">
        <is>
          <t>Steady State</t>
        </is>
      </c>
      <c r="DJ7" s="31" t="inlineStr">
        <is>
          <t>Steady State</t>
        </is>
      </c>
      <c r="DK7" s="31" t="inlineStr">
        <is>
          <t>Steady State</t>
        </is>
      </c>
      <c r="DL7" s="31" t="inlineStr">
        <is>
          <t>Steady State</t>
        </is>
      </c>
      <c r="DM7" s="31" t="inlineStr">
        <is>
          <t>Steady State</t>
        </is>
      </c>
      <c r="DN7" s="31" t="inlineStr">
        <is>
          <t>Steady State</t>
        </is>
      </c>
      <c r="DO7" s="31" t="inlineStr">
        <is>
          <t>Steady State</t>
        </is>
      </c>
      <c r="DP7" s="31" t="inlineStr">
        <is>
          <t>Steady State</t>
        </is>
      </c>
      <c r="DQ7" s="31" t="inlineStr">
        <is>
          <t>Steady State</t>
        </is>
      </c>
      <c r="DR7" s="31" t="inlineStr">
        <is>
          <t>Steady State</t>
        </is>
      </c>
      <c r="DS7" s="31" t="inlineStr">
        <is>
          <t>Steady State</t>
        </is>
      </c>
      <c r="DT7" s="31" t="inlineStr">
        <is>
          <t>Steady State</t>
        </is>
      </c>
      <c r="DU7" s="31" t="inlineStr">
        <is>
          <t>Steady State</t>
        </is>
      </c>
      <c r="DV7" s="31" t="inlineStr">
        <is>
          <t>Steady State</t>
        </is>
      </c>
      <c r="DW7" s="31" t="inlineStr">
        <is>
          <t>Steady State</t>
        </is>
      </c>
      <c r="DX7" s="31" t="inlineStr">
        <is>
          <t>Steady State</t>
        </is>
      </c>
      <c r="DY7" s="31" t="inlineStr">
        <is>
          <t>Steady State</t>
        </is>
      </c>
      <c r="DZ7" s="31" t="inlineStr">
        <is>
          <t>Steady State</t>
        </is>
      </c>
      <c r="EA7" s="31" t="inlineStr">
        <is>
          <t>Steady State</t>
        </is>
      </c>
      <c r="EB7" s="31" t="inlineStr">
        <is>
          <t>Steady State</t>
        </is>
      </c>
      <c r="EC7" s="31" t="inlineStr">
        <is>
          <t>Steady State</t>
        </is>
      </c>
      <c r="ED7" s="31" t="inlineStr">
        <is>
          <t>Steady State</t>
        </is>
      </c>
      <c r="EE7" s="31" t="inlineStr">
        <is>
          <t>Steady State</t>
        </is>
      </c>
      <c r="EF7" s="31" t="inlineStr">
        <is>
          <t>Steady State</t>
        </is>
      </c>
      <c r="EG7" s="31" t="inlineStr">
        <is>
          <t>Steady State</t>
        </is>
      </c>
      <c r="EH7" s="31" t="inlineStr">
        <is>
          <t>Steady State</t>
        </is>
      </c>
      <c r="EI7" s="31" t="inlineStr">
        <is>
          <t>Steady State</t>
        </is>
      </c>
      <c r="EJ7" s="31" t="inlineStr">
        <is>
          <t>Steady State</t>
        </is>
      </c>
      <c r="EK7" s="31" t="inlineStr">
        <is>
          <t>Steady State</t>
        </is>
      </c>
      <c r="EL7" s="31" t="inlineStr">
        <is>
          <t>Steady State</t>
        </is>
      </c>
      <c r="EM7" s="31" t="inlineStr">
        <is>
          <t>Steady State</t>
        </is>
      </c>
      <c r="EN7" s="31" t="inlineStr">
        <is>
          <t>Steady State</t>
        </is>
      </c>
      <c r="EO7" s="31" t="inlineStr">
        <is>
          <t>Steady State</t>
        </is>
      </c>
      <c r="EP7" s="31" t="inlineStr">
        <is>
          <t>Steady State</t>
        </is>
      </c>
      <c r="EQ7" s="31" t="inlineStr">
        <is>
          <t>Steady State</t>
        </is>
      </c>
      <c r="ER7" s="31" t="inlineStr">
        <is>
          <t>Steady State</t>
        </is>
      </c>
      <c r="ES7" s="31" t="inlineStr">
        <is>
          <t>Steady State</t>
        </is>
      </c>
      <c r="ET7" s="31" t="inlineStr">
        <is>
          <t>Steady State</t>
        </is>
      </c>
      <c r="EU7" s="31" t="inlineStr">
        <is>
          <t>Steady State</t>
        </is>
      </c>
      <c r="EV7" s="31" t="inlineStr">
        <is>
          <t>Steady State</t>
        </is>
      </c>
      <c r="EW7" s="31" t="inlineStr">
        <is>
          <t>Steady State</t>
        </is>
      </c>
      <c r="EX7" s="31" t="inlineStr">
        <is>
          <t>Steady State</t>
        </is>
      </c>
      <c r="EY7" s="31" t="inlineStr">
        <is>
          <t>Steady State</t>
        </is>
      </c>
      <c r="EZ7" s="31" t="inlineStr">
        <is>
          <t>Steady State</t>
        </is>
      </c>
      <c r="FA7" s="31" t="inlineStr">
        <is>
          <t>Steady State</t>
        </is>
      </c>
      <c r="FB7" s="31" t="inlineStr">
        <is>
          <t>Steady State</t>
        </is>
      </c>
      <c r="FC7" s="31" t="inlineStr">
        <is>
          <t>Steady State</t>
        </is>
      </c>
      <c r="FD7" s="31" t="inlineStr">
        <is>
          <t>Steady State</t>
        </is>
      </c>
      <c r="FE7" s="31" t="inlineStr">
        <is>
          <t>Steady State</t>
        </is>
      </c>
      <c r="FF7" s="31" t="inlineStr">
        <is>
          <t>Steady State</t>
        </is>
      </c>
      <c r="FG7" s="31" t="inlineStr">
        <is>
          <t>Steady State</t>
        </is>
      </c>
      <c r="FH7" s="31" t="inlineStr">
        <is>
          <t>Steady State</t>
        </is>
      </c>
      <c r="FI7" s="31" t="inlineStr">
        <is>
          <t>Steady State</t>
        </is>
      </c>
      <c r="FJ7" s="32" t="inlineStr">
        <is>
          <t>Decline</t>
        </is>
      </c>
      <c r="FK7" s="32" t="inlineStr">
        <is>
          <t>Decline</t>
        </is>
      </c>
      <c r="FL7" s="32" t="inlineStr">
        <is>
          <t>Decline</t>
        </is>
      </c>
      <c r="FM7" s="32" t="inlineStr">
        <is>
          <t>Decline</t>
        </is>
      </c>
      <c r="FN7" s="32" t="inlineStr">
        <is>
          <t>Decline</t>
        </is>
      </c>
      <c r="FO7" s="32" t="inlineStr">
        <is>
          <t>Decline</t>
        </is>
      </c>
      <c r="FP7" s="33" t="inlineStr">
        <is>
          <t>Closure</t>
        </is>
      </c>
      <c r="FQ7" s="33" t="inlineStr">
        <is>
          <t>Closure</t>
        </is>
      </c>
      <c r="FR7" s="33" t="inlineStr">
        <is>
          <t>Closure</t>
        </is>
      </c>
      <c r="FS7" s="33" t="inlineStr">
        <is>
          <t>Closure</t>
        </is>
      </c>
      <c r="FT7" s="33" t="inlineStr">
        <is>
          <t>Closure</t>
        </is>
      </c>
      <c r="FU7" s="33" t="inlineStr">
        <is>
          <t>Closure</t>
        </is>
      </c>
      <c r="FV7" s="33" t="inlineStr">
        <is>
          <t>Closure</t>
        </is>
      </c>
      <c r="FW7" s="33" t="inlineStr">
        <is>
          <t>Closure</t>
        </is>
      </c>
      <c r="FX7" s="33" t="inlineStr">
        <is>
          <t>Closure</t>
        </is>
      </c>
      <c r="FY7" s="33" t="inlineStr">
        <is>
          <t>Closure</t>
        </is>
      </c>
      <c r="FZ7" s="33" t="inlineStr">
        <is>
          <t>Closure</t>
        </is>
      </c>
      <c r="GA7" s="33" t="inlineStr">
        <is>
          <t>Closure</t>
        </is>
      </c>
    </row>
    <row r="9">
      <c r="A9" s="34" t="inlineStr">
        <is>
          <t>Mining Schedule (tonnes)</t>
        </is>
      </c>
      <c r="B9" s="34" t="n"/>
      <c r="C9" s="34" t="n"/>
      <c r="D9" s="34" t="n"/>
      <c r="E9" s="34" t="n"/>
      <c r="F9" s="34" t="n"/>
      <c r="G9" s="34" t="n"/>
      <c r="H9" s="34" t="n"/>
      <c r="I9" s="34" t="n"/>
      <c r="J9" s="34" t="n"/>
      <c r="K9" s="34" t="n"/>
      <c r="L9" s="34" t="n"/>
      <c r="M9" s="34" t="n"/>
      <c r="N9" s="34" t="n"/>
      <c r="O9" s="34" t="n"/>
      <c r="P9" s="34" t="n"/>
      <c r="Q9" s="34" t="n"/>
      <c r="R9" s="34" t="n"/>
      <c r="S9" s="34" t="n"/>
      <c r="T9" s="34" t="n"/>
      <c r="U9" s="34" t="n"/>
      <c r="V9" s="34" t="n"/>
      <c r="W9" s="34" t="n"/>
      <c r="X9" s="34" t="n"/>
      <c r="Y9" s="34" t="n"/>
      <c r="Z9" s="34" t="n"/>
      <c r="AA9" s="34" t="n"/>
      <c r="AB9" s="34" t="n"/>
      <c r="AC9" s="34" t="n"/>
      <c r="AD9" s="34" t="n"/>
      <c r="AE9" s="34" t="n"/>
      <c r="AF9" s="34" t="n"/>
      <c r="AG9" s="34" t="n"/>
      <c r="AH9" s="34" t="n"/>
      <c r="AI9" s="34" t="n"/>
      <c r="AJ9" s="34" t="n"/>
      <c r="AK9" s="34" t="n"/>
      <c r="AL9" s="34" t="n"/>
      <c r="AM9" s="34" t="n"/>
      <c r="AN9" s="34" t="n"/>
      <c r="AO9" s="34" t="n"/>
      <c r="AP9" s="34" t="n"/>
      <c r="AQ9" s="34" t="n"/>
      <c r="AR9" s="34" t="n"/>
      <c r="AS9" s="34" t="n"/>
      <c r="AT9" s="34" t="n"/>
      <c r="AU9" s="34" t="n"/>
      <c r="AV9" s="34" t="n"/>
      <c r="AW9" s="34" t="n"/>
      <c r="AX9" s="34" t="n"/>
      <c r="AY9" s="34" t="n"/>
      <c r="AZ9" s="34" t="n"/>
      <c r="BA9" s="34" t="n"/>
      <c r="BB9" s="34" t="n"/>
      <c r="BC9" s="34" t="n"/>
      <c r="BD9" s="34" t="n"/>
      <c r="BE9" s="34" t="n"/>
      <c r="BF9" s="34" t="n"/>
      <c r="BG9" s="34" t="n"/>
      <c r="BH9" s="34" t="n"/>
      <c r="BI9" s="34" t="n"/>
      <c r="BJ9" s="34" t="n"/>
      <c r="BK9" s="34" t="n"/>
      <c r="BL9" s="34" t="n"/>
      <c r="BM9" s="34" t="n"/>
      <c r="BN9" s="34" t="n"/>
      <c r="BO9" s="34" t="n"/>
      <c r="BP9" s="34" t="n"/>
      <c r="BQ9" s="34" t="n"/>
      <c r="BR9" s="34" t="n"/>
      <c r="BS9" s="34" t="n"/>
      <c r="BT9" s="34" t="n"/>
      <c r="BU9" s="34" t="n"/>
      <c r="BV9" s="34" t="n"/>
      <c r="BW9" s="34" t="n"/>
      <c r="BX9" s="34" t="n"/>
      <c r="BY9" s="34" t="n"/>
      <c r="BZ9" s="34" t="n"/>
      <c r="CA9" s="34" t="n"/>
      <c r="CB9" s="34" t="n"/>
      <c r="CC9" s="34" t="n"/>
      <c r="CD9" s="34" t="n"/>
      <c r="CE9" s="34" t="n"/>
      <c r="CF9" s="34" t="n"/>
      <c r="CG9" s="34" t="n"/>
      <c r="CH9" s="34" t="n"/>
      <c r="CI9" s="34" t="n"/>
      <c r="CJ9" s="34" t="n"/>
      <c r="CK9" s="34" t="n"/>
      <c r="CL9" s="34" t="n"/>
      <c r="CM9" s="34" t="n"/>
      <c r="CN9" s="34" t="n"/>
      <c r="CO9" s="34" t="n"/>
      <c r="CP9" s="34" t="n"/>
      <c r="CQ9" s="34" t="n"/>
      <c r="CR9" s="34" t="n"/>
      <c r="CS9" s="34" t="n"/>
      <c r="CT9" s="34" t="n"/>
      <c r="CU9" s="34" t="n"/>
      <c r="CV9" s="34" t="n"/>
      <c r="CW9" s="34" t="n"/>
      <c r="CX9" s="34" t="n"/>
      <c r="CY9" s="34" t="n"/>
      <c r="CZ9" s="34" t="n"/>
      <c r="DA9" s="34" t="n"/>
      <c r="DB9" s="34" t="n"/>
      <c r="DC9" s="34" t="n"/>
      <c r="DD9" s="34" t="n"/>
      <c r="DE9" s="34" t="n"/>
      <c r="DF9" s="34" t="n"/>
      <c r="DG9" s="34" t="n"/>
      <c r="DH9" s="34" t="n"/>
      <c r="DI9" s="34" t="n"/>
      <c r="DJ9" s="34" t="n"/>
      <c r="DK9" s="34" t="n"/>
      <c r="DL9" s="34" t="n"/>
      <c r="DM9" s="34" t="n"/>
      <c r="DN9" s="34" t="n"/>
      <c r="DO9" s="34" t="n"/>
      <c r="DP9" s="34" t="n"/>
      <c r="DQ9" s="34" t="n"/>
      <c r="DR9" s="34" t="n"/>
      <c r="DS9" s="34" t="n"/>
      <c r="DT9" s="34" t="n"/>
      <c r="DU9" s="34" t="n"/>
      <c r="DV9" s="34" t="n"/>
      <c r="DW9" s="34" t="n"/>
      <c r="DX9" s="34" t="n"/>
      <c r="DY9" s="34" t="n"/>
      <c r="DZ9" s="34" t="n"/>
      <c r="EA9" s="34" t="n"/>
      <c r="EB9" s="34" t="n"/>
      <c r="EC9" s="34" t="n"/>
      <c r="ED9" s="34" t="n"/>
      <c r="EE9" s="34" t="n"/>
      <c r="EF9" s="34" t="n"/>
      <c r="EG9" s="34" t="n"/>
      <c r="EH9" s="34" t="n"/>
      <c r="EI9" s="34" t="n"/>
      <c r="EJ9" s="34" t="n"/>
      <c r="EK9" s="34" t="n"/>
      <c r="EL9" s="34" t="n"/>
      <c r="EM9" s="34" t="n"/>
      <c r="EN9" s="34" t="n"/>
      <c r="EO9" s="34" t="n"/>
      <c r="EP9" s="34" t="n"/>
      <c r="EQ9" s="34" t="n"/>
      <c r="ER9" s="34" t="n"/>
      <c r="ES9" s="34" t="n"/>
      <c r="ET9" s="34" t="n"/>
      <c r="EU9" s="34" t="n"/>
      <c r="EV9" s="34" t="n"/>
      <c r="EW9" s="34" t="n"/>
      <c r="EX9" s="34" t="n"/>
      <c r="EY9" s="34" t="n"/>
      <c r="EZ9" s="34" t="n"/>
      <c r="FA9" s="34" t="n"/>
      <c r="FB9" s="34" t="n"/>
      <c r="FC9" s="34" t="n"/>
      <c r="FD9" s="34" t="n"/>
      <c r="FE9" s="34" t="n"/>
      <c r="FF9" s="34" t="n"/>
      <c r="FG9" s="34" t="n"/>
      <c r="FH9" s="34" t="n"/>
      <c r="FI9" s="34" t="n"/>
      <c r="FJ9" s="34" t="n"/>
      <c r="FK9" s="34" t="n"/>
      <c r="FL9" s="34" t="n"/>
      <c r="FM9" s="34" t="n"/>
      <c r="FN9" s="34" t="n"/>
      <c r="FO9" s="34" t="n"/>
      <c r="FP9" s="34" t="n"/>
      <c r="FQ9" s="34" t="n"/>
      <c r="FR9" s="34" t="n"/>
      <c r="FS9" s="34" t="n"/>
      <c r="FT9" s="34" t="n"/>
      <c r="FU9" s="34" t="n"/>
      <c r="FV9" s="34" t="n"/>
      <c r="FW9" s="34" t="n"/>
      <c r="FX9" s="34" t="n"/>
      <c r="FY9" s="34" t="n"/>
      <c r="FZ9" s="34" t="n"/>
      <c r="GA9" s="34" t="n"/>
    </row>
    <row r="10">
      <c r="A10" s="24" t="inlineStr">
        <is>
          <t>ROM Ore Mined</t>
        </is>
      </c>
      <c r="B10" s="25" t="inlineStr">
        <is>
          <t>t/month</t>
        </is>
      </c>
      <c r="C10" s="35">
        <f>SUM(D10:GA10)</f>
        <v/>
      </c>
      <c r="D10" s="36" t="n">
        <v>0</v>
      </c>
      <c r="E10" s="36" t="n">
        <v>0</v>
      </c>
      <c r="F10" s="36" t="n">
        <v>0</v>
      </c>
      <c r="G10" s="36" t="n">
        <v>0</v>
      </c>
      <c r="H10" s="36" t="n">
        <v>0</v>
      </c>
      <c r="I10" s="36" t="n">
        <v>0</v>
      </c>
      <c r="J10" s="36" t="n">
        <v>0</v>
      </c>
      <c r="K10" s="36" t="n">
        <v>0</v>
      </c>
      <c r="L10" s="36" t="n">
        <v>0</v>
      </c>
      <c r="M10" s="36" t="n">
        <v>0</v>
      </c>
      <c r="N10" s="36" t="n">
        <v>0</v>
      </c>
      <c r="O10" s="36" t="n">
        <v>0</v>
      </c>
      <c r="P10" s="36" t="n">
        <v>0</v>
      </c>
      <c r="Q10" s="36" t="n">
        <v>0</v>
      </c>
      <c r="R10" s="36" t="n">
        <v>0</v>
      </c>
      <c r="S10" s="36" t="n">
        <v>0</v>
      </c>
      <c r="T10" s="36" t="n">
        <v>0</v>
      </c>
      <c r="U10" s="36" t="n">
        <v>0</v>
      </c>
      <c r="V10" s="36" t="n">
        <v>0</v>
      </c>
      <c r="W10" s="36" t="n">
        <v>0</v>
      </c>
      <c r="X10" s="36" t="n">
        <v>0</v>
      </c>
      <c r="Y10" s="36" t="n">
        <v>0</v>
      </c>
      <c r="Z10" s="36" t="n">
        <v>0</v>
      </c>
      <c r="AA10" s="36" t="n">
        <v>0</v>
      </c>
      <c r="AB10" s="36" t="n">
        <v>0</v>
      </c>
      <c r="AC10" s="36" t="n">
        <v>0</v>
      </c>
      <c r="AD10" s="36" t="n">
        <v>0</v>
      </c>
      <c r="AE10" s="36" t="n">
        <v>0</v>
      </c>
      <c r="AF10" s="36" t="n">
        <v>0</v>
      </c>
      <c r="AG10" s="36" t="n">
        <v>0</v>
      </c>
      <c r="AH10" s="36" t="n">
        <v>0</v>
      </c>
      <c r="AI10" s="36" t="n">
        <v>0</v>
      </c>
      <c r="AJ10" s="36" t="n">
        <v>0</v>
      </c>
      <c r="AK10" s="36" t="n">
        <v>0</v>
      </c>
      <c r="AL10" s="36" t="n">
        <v>0</v>
      </c>
      <c r="AM10" s="36" t="n">
        <v>0</v>
      </c>
      <c r="AN10" s="36" t="n">
        <v>0</v>
      </c>
      <c r="AO10" s="36" t="n">
        <v>0</v>
      </c>
      <c r="AP10" s="36" t="n">
        <v>0</v>
      </c>
      <c r="AQ10" s="36" t="n">
        <v>0</v>
      </c>
      <c r="AR10" s="36" t="n">
        <v>0</v>
      </c>
      <c r="AS10" s="36" t="n">
        <v>0</v>
      </c>
      <c r="AT10" s="36" t="n">
        <v>333333</v>
      </c>
      <c r="AU10" s="36" t="n">
        <v>378788</v>
      </c>
      <c r="AV10" s="36" t="n">
        <v>424242</v>
      </c>
      <c r="AW10" s="36" t="n">
        <v>469697</v>
      </c>
      <c r="AX10" s="36" t="n">
        <v>515151</v>
      </c>
      <c r="AY10" s="36" t="n">
        <v>560606</v>
      </c>
      <c r="AZ10" s="36" t="n">
        <v>606060</v>
      </c>
      <c r="BA10" s="36" t="n">
        <v>651515</v>
      </c>
      <c r="BB10" s="36" t="n">
        <v>696969</v>
      </c>
      <c r="BC10" s="36" t="n">
        <v>742424</v>
      </c>
      <c r="BD10" s="36" t="n">
        <v>787878</v>
      </c>
      <c r="BE10" s="36" t="n">
        <v>833333</v>
      </c>
      <c r="BF10" s="36" t="n">
        <v>791666</v>
      </c>
      <c r="BG10" s="36" t="n">
        <v>791666</v>
      </c>
      <c r="BH10" s="36" t="n">
        <v>791666</v>
      </c>
      <c r="BI10" s="36" t="n">
        <v>791666</v>
      </c>
      <c r="BJ10" s="36" t="n">
        <v>791666</v>
      </c>
      <c r="BK10" s="36" t="n">
        <v>791666</v>
      </c>
      <c r="BL10" s="36" t="n">
        <v>791666</v>
      </c>
      <c r="BM10" s="36" t="n">
        <v>791666</v>
      </c>
      <c r="BN10" s="36" t="n">
        <v>791666</v>
      </c>
      <c r="BO10" s="36" t="n">
        <v>791666</v>
      </c>
      <c r="BP10" s="36" t="n">
        <v>791666</v>
      </c>
      <c r="BQ10" s="36" t="n">
        <v>791666</v>
      </c>
      <c r="BR10" s="36" t="n">
        <v>791666</v>
      </c>
      <c r="BS10" s="36" t="n">
        <v>791666</v>
      </c>
      <c r="BT10" s="36" t="n">
        <v>791666</v>
      </c>
      <c r="BU10" s="36" t="n">
        <v>791666</v>
      </c>
      <c r="BV10" s="36" t="n">
        <v>791666</v>
      </c>
      <c r="BW10" s="36" t="n">
        <v>791666</v>
      </c>
      <c r="BX10" s="36" t="n">
        <v>791666</v>
      </c>
      <c r="BY10" s="36" t="n">
        <v>791666</v>
      </c>
      <c r="BZ10" s="36" t="n">
        <v>791666</v>
      </c>
      <c r="CA10" s="36" t="n">
        <v>791666</v>
      </c>
      <c r="CB10" s="36" t="n">
        <v>791666</v>
      </c>
      <c r="CC10" s="36" t="n">
        <v>791666</v>
      </c>
      <c r="CD10" s="36" t="n">
        <v>791666</v>
      </c>
      <c r="CE10" s="36" t="n">
        <v>791666</v>
      </c>
      <c r="CF10" s="36" t="n">
        <v>791666</v>
      </c>
      <c r="CG10" s="36" t="n">
        <v>791666</v>
      </c>
      <c r="CH10" s="36" t="n">
        <v>791666</v>
      </c>
      <c r="CI10" s="36" t="n">
        <v>791666</v>
      </c>
      <c r="CJ10" s="36" t="n">
        <v>791666</v>
      </c>
      <c r="CK10" s="36" t="n">
        <v>791666</v>
      </c>
      <c r="CL10" s="36" t="n">
        <v>791666</v>
      </c>
      <c r="CM10" s="36" t="n">
        <v>791666</v>
      </c>
      <c r="CN10" s="36" t="n">
        <v>791666</v>
      </c>
      <c r="CO10" s="36" t="n">
        <v>791666</v>
      </c>
      <c r="CP10" s="36" t="n">
        <v>791666</v>
      </c>
      <c r="CQ10" s="36" t="n">
        <v>791666</v>
      </c>
      <c r="CR10" s="36" t="n">
        <v>791666</v>
      </c>
      <c r="CS10" s="36" t="n">
        <v>791666</v>
      </c>
      <c r="CT10" s="36" t="n">
        <v>791666</v>
      </c>
      <c r="CU10" s="36" t="n">
        <v>791666</v>
      </c>
      <c r="CV10" s="36" t="n">
        <v>791666</v>
      </c>
      <c r="CW10" s="36" t="n">
        <v>791666</v>
      </c>
      <c r="CX10" s="36" t="n">
        <v>791666</v>
      </c>
      <c r="CY10" s="36" t="n">
        <v>791666</v>
      </c>
      <c r="CZ10" s="36" t="n">
        <v>791666</v>
      </c>
      <c r="DA10" s="36" t="n">
        <v>791666</v>
      </c>
      <c r="DB10" s="36" t="n">
        <v>791666</v>
      </c>
      <c r="DC10" s="36" t="n">
        <v>791666</v>
      </c>
      <c r="DD10" s="36" t="n">
        <v>791666</v>
      </c>
      <c r="DE10" s="36" t="n">
        <v>791666</v>
      </c>
      <c r="DF10" s="36" t="n">
        <v>791666</v>
      </c>
      <c r="DG10" s="36" t="n">
        <v>791666</v>
      </c>
      <c r="DH10" s="36" t="n">
        <v>791666</v>
      </c>
      <c r="DI10" s="36" t="n">
        <v>791666</v>
      </c>
      <c r="DJ10" s="36" t="n">
        <v>791666</v>
      </c>
      <c r="DK10" s="36" t="n">
        <v>791666</v>
      </c>
      <c r="DL10" s="36" t="n">
        <v>791666</v>
      </c>
      <c r="DM10" s="36" t="n">
        <v>791666</v>
      </c>
      <c r="DN10" s="36" t="n">
        <v>791666</v>
      </c>
      <c r="DO10" s="36" t="n">
        <v>791666</v>
      </c>
      <c r="DP10" s="36" t="n">
        <v>791666</v>
      </c>
      <c r="DQ10" s="36" t="n">
        <v>791666</v>
      </c>
      <c r="DR10" s="36" t="n">
        <v>791666</v>
      </c>
      <c r="DS10" s="36" t="n">
        <v>791666</v>
      </c>
      <c r="DT10" s="36" t="n">
        <v>791666</v>
      </c>
      <c r="DU10" s="36" t="n">
        <v>791666</v>
      </c>
      <c r="DV10" s="36" t="n">
        <v>791666</v>
      </c>
      <c r="DW10" s="36" t="n">
        <v>791666</v>
      </c>
      <c r="DX10" s="36" t="n">
        <v>791666</v>
      </c>
      <c r="DY10" s="36" t="n">
        <v>791666</v>
      </c>
      <c r="DZ10" s="36" t="n">
        <v>791666</v>
      </c>
      <c r="EA10" s="36" t="n">
        <v>791666</v>
      </c>
      <c r="EB10" s="36" t="n">
        <v>791666</v>
      </c>
      <c r="EC10" s="36" t="n">
        <v>791666</v>
      </c>
      <c r="ED10" s="36" t="n">
        <v>791666</v>
      </c>
      <c r="EE10" s="36" t="n">
        <v>791666</v>
      </c>
      <c r="EF10" s="36" t="n">
        <v>791666</v>
      </c>
      <c r="EG10" s="36" t="n">
        <v>791666</v>
      </c>
      <c r="EH10" s="36" t="n">
        <v>791666</v>
      </c>
      <c r="EI10" s="36" t="n">
        <v>791666</v>
      </c>
      <c r="EJ10" s="36" t="n">
        <v>791666</v>
      </c>
      <c r="EK10" s="36" t="n">
        <v>791666</v>
      </c>
      <c r="EL10" s="36" t="n">
        <v>791666</v>
      </c>
      <c r="EM10" s="36" t="n">
        <v>791666</v>
      </c>
      <c r="EN10" s="36" t="n">
        <v>791666</v>
      </c>
      <c r="EO10" s="36" t="n">
        <v>791666</v>
      </c>
      <c r="EP10" s="36" t="n">
        <v>791666</v>
      </c>
      <c r="EQ10" s="36" t="n">
        <v>791666</v>
      </c>
      <c r="ER10" s="36" t="n">
        <v>791666</v>
      </c>
      <c r="ES10" s="36" t="n">
        <v>791666</v>
      </c>
      <c r="ET10" s="36" t="n">
        <v>791666</v>
      </c>
      <c r="EU10" s="36" t="n">
        <v>791666</v>
      </c>
      <c r="EV10" s="36" t="n">
        <v>791666</v>
      </c>
      <c r="EW10" s="36" t="n">
        <v>791666</v>
      </c>
      <c r="EX10" s="36" t="n">
        <v>791666</v>
      </c>
      <c r="EY10" s="36" t="n">
        <v>791666</v>
      </c>
      <c r="EZ10" s="36" t="n">
        <v>791666</v>
      </c>
      <c r="FA10" s="36" t="n">
        <v>791666</v>
      </c>
      <c r="FB10" s="36" t="n">
        <v>791666</v>
      </c>
      <c r="FC10" s="36" t="n">
        <v>791666</v>
      </c>
      <c r="FD10" s="36" t="n">
        <v>791666</v>
      </c>
      <c r="FE10" s="36" t="n">
        <v>791666</v>
      </c>
      <c r="FF10" s="36" t="n">
        <v>791666</v>
      </c>
      <c r="FG10" s="36" t="n">
        <v>791666</v>
      </c>
      <c r="FH10" s="36" t="n">
        <v>791666</v>
      </c>
      <c r="FI10" s="36" t="n">
        <v>791666</v>
      </c>
      <c r="FJ10" s="36" t="n">
        <v>791666</v>
      </c>
      <c r="FK10" s="36" t="n">
        <v>683333</v>
      </c>
      <c r="FL10" s="36" t="n">
        <v>575000</v>
      </c>
      <c r="FM10" s="36" t="n">
        <v>466666</v>
      </c>
      <c r="FN10" s="36" t="n">
        <v>358333</v>
      </c>
      <c r="FO10" s="36" t="n">
        <v>250000</v>
      </c>
      <c r="FP10" s="36" t="n">
        <v>0</v>
      </c>
      <c r="FQ10" s="36" t="n">
        <v>0</v>
      </c>
      <c r="FR10" s="36" t="n">
        <v>0</v>
      </c>
      <c r="FS10" s="36" t="n">
        <v>0</v>
      </c>
      <c r="FT10" s="36" t="n">
        <v>0</v>
      </c>
      <c r="FU10" s="36" t="n">
        <v>0</v>
      </c>
      <c r="FV10" s="36" t="n">
        <v>0</v>
      </c>
      <c r="FW10" s="36" t="n">
        <v>0</v>
      </c>
      <c r="FX10" s="36" t="n">
        <v>0</v>
      </c>
      <c r="FY10" s="36" t="n">
        <v>0</v>
      </c>
      <c r="FZ10" s="36" t="n">
        <v>0</v>
      </c>
      <c r="GA10" s="36" t="n">
        <v>0</v>
      </c>
    </row>
    <row r="11">
      <c r="A11" s="24" t="inlineStr">
        <is>
          <t>Waste Mined</t>
        </is>
      </c>
      <c r="B11" s="25" t="inlineStr">
        <is>
          <t>t/month</t>
        </is>
      </c>
      <c r="C11" s="35">
        <f>SUM(D11:GA11)</f>
        <v/>
      </c>
      <c r="D11" s="37">
        <f>D10*i_Config!B38</f>
        <v/>
      </c>
      <c r="E11" s="37">
        <f>E10*i_Config!B38</f>
        <v/>
      </c>
      <c r="F11" s="37">
        <f>F10*i_Config!B38</f>
        <v/>
      </c>
      <c r="G11" s="37">
        <f>G10*i_Config!B38</f>
        <v/>
      </c>
      <c r="H11" s="37">
        <f>H10*i_Config!B38</f>
        <v/>
      </c>
      <c r="I11" s="37">
        <f>I10*i_Config!B38</f>
        <v/>
      </c>
      <c r="J11" s="37">
        <f>J10*i_Config!B38</f>
        <v/>
      </c>
      <c r="K11" s="37">
        <f>K10*i_Config!B38</f>
        <v/>
      </c>
      <c r="L11" s="37">
        <f>L10*i_Config!B38</f>
        <v/>
      </c>
      <c r="M11" s="37">
        <f>M10*i_Config!B38</f>
        <v/>
      </c>
      <c r="N11" s="37">
        <f>N10*i_Config!B38</f>
        <v/>
      </c>
      <c r="O11" s="37">
        <f>O10*i_Config!B38</f>
        <v/>
      </c>
      <c r="P11" s="37">
        <f>P10*i_Config!B38</f>
        <v/>
      </c>
      <c r="Q11" s="37">
        <f>Q10*i_Config!B38</f>
        <v/>
      </c>
      <c r="R11" s="37">
        <f>R10*i_Config!B38</f>
        <v/>
      </c>
      <c r="S11" s="37">
        <f>S10*i_Config!B38</f>
        <v/>
      </c>
      <c r="T11" s="37">
        <f>T10*i_Config!B38</f>
        <v/>
      </c>
      <c r="U11" s="37">
        <f>U10*i_Config!B38</f>
        <v/>
      </c>
      <c r="V11" s="37">
        <f>V10*i_Config!B38</f>
        <v/>
      </c>
      <c r="W11" s="37">
        <f>W10*i_Config!B38</f>
        <v/>
      </c>
      <c r="X11" s="37">
        <f>X10*i_Config!B38</f>
        <v/>
      </c>
      <c r="Y11" s="37">
        <f>Y10*i_Config!B38</f>
        <v/>
      </c>
      <c r="Z11" s="37">
        <f>Z10*i_Config!B38</f>
        <v/>
      </c>
      <c r="AA11" s="37">
        <f>AA10*i_Config!B38</f>
        <v/>
      </c>
      <c r="AB11" s="37">
        <f>AB10*i_Config!B38</f>
        <v/>
      </c>
      <c r="AC11" s="37">
        <f>AC10*i_Config!B38</f>
        <v/>
      </c>
      <c r="AD11" s="37">
        <f>AD10*i_Config!B38</f>
        <v/>
      </c>
      <c r="AE11" s="37">
        <f>AE10*i_Config!B38</f>
        <v/>
      </c>
      <c r="AF11" s="37">
        <f>AF10*i_Config!B38</f>
        <v/>
      </c>
      <c r="AG11" s="37">
        <f>AG10*i_Config!B38</f>
        <v/>
      </c>
      <c r="AH11" s="37">
        <f>AH10*i_Config!B38</f>
        <v/>
      </c>
      <c r="AI11" s="37">
        <f>AI10*i_Config!B38</f>
        <v/>
      </c>
      <c r="AJ11" s="37">
        <f>AJ10*i_Config!B38</f>
        <v/>
      </c>
      <c r="AK11" s="37">
        <f>AK10*i_Config!B38</f>
        <v/>
      </c>
      <c r="AL11" s="37">
        <f>AL10*i_Config!B38</f>
        <v/>
      </c>
      <c r="AM11" s="37">
        <f>AM10*i_Config!B38</f>
        <v/>
      </c>
      <c r="AN11" s="37">
        <f>AN10*i_Config!B38</f>
        <v/>
      </c>
      <c r="AO11" s="37">
        <f>AO10*i_Config!B38</f>
        <v/>
      </c>
      <c r="AP11" s="37">
        <f>AP10*i_Config!B38</f>
        <v/>
      </c>
      <c r="AQ11" s="37">
        <f>AQ10*i_Config!B38</f>
        <v/>
      </c>
      <c r="AR11" s="37">
        <f>AR10*i_Config!B38</f>
        <v/>
      </c>
      <c r="AS11" s="37">
        <f>AS10*i_Config!B38</f>
        <v/>
      </c>
      <c r="AT11" s="37">
        <f>AT10*i_Config!B38</f>
        <v/>
      </c>
      <c r="AU11" s="37">
        <f>AU10*i_Config!B38</f>
        <v/>
      </c>
      <c r="AV11" s="37">
        <f>AV10*i_Config!B38</f>
        <v/>
      </c>
      <c r="AW11" s="37">
        <f>AW10*i_Config!B38</f>
        <v/>
      </c>
      <c r="AX11" s="37">
        <f>AX10*i_Config!B38</f>
        <v/>
      </c>
      <c r="AY11" s="37">
        <f>AY10*i_Config!B38</f>
        <v/>
      </c>
      <c r="AZ11" s="37">
        <f>AZ10*i_Config!B38</f>
        <v/>
      </c>
      <c r="BA11" s="37">
        <f>BA10*i_Config!B38</f>
        <v/>
      </c>
      <c r="BB11" s="37">
        <f>BB10*i_Config!B38</f>
        <v/>
      </c>
      <c r="BC11" s="37">
        <f>BC10*i_Config!B38</f>
        <v/>
      </c>
      <c r="BD11" s="37">
        <f>BD10*i_Config!B38</f>
        <v/>
      </c>
      <c r="BE11" s="37">
        <f>BE10*i_Config!B38</f>
        <v/>
      </c>
      <c r="BF11" s="37">
        <f>BF10*i_Config!B38</f>
        <v/>
      </c>
      <c r="BG11" s="37">
        <f>BG10*i_Config!B38</f>
        <v/>
      </c>
      <c r="BH11" s="37">
        <f>BH10*i_Config!B38</f>
        <v/>
      </c>
      <c r="BI11" s="37">
        <f>BI10*i_Config!B38</f>
        <v/>
      </c>
      <c r="BJ11" s="37">
        <f>BJ10*i_Config!B38</f>
        <v/>
      </c>
      <c r="BK11" s="37">
        <f>BK10*i_Config!B38</f>
        <v/>
      </c>
      <c r="BL11" s="37">
        <f>BL10*i_Config!B38</f>
        <v/>
      </c>
      <c r="BM11" s="37">
        <f>BM10*i_Config!B38</f>
        <v/>
      </c>
      <c r="BN11" s="37">
        <f>BN10*i_Config!B38</f>
        <v/>
      </c>
      <c r="BO11" s="37">
        <f>BO10*i_Config!B38</f>
        <v/>
      </c>
      <c r="BP11" s="37">
        <f>BP10*i_Config!B38</f>
        <v/>
      </c>
      <c r="BQ11" s="37">
        <f>BQ10*i_Config!B38</f>
        <v/>
      </c>
      <c r="BR11" s="37">
        <f>BR10*i_Config!B38</f>
        <v/>
      </c>
      <c r="BS11" s="37">
        <f>BS10*i_Config!B38</f>
        <v/>
      </c>
      <c r="BT11" s="37">
        <f>BT10*i_Config!B38</f>
        <v/>
      </c>
      <c r="BU11" s="37">
        <f>BU10*i_Config!B38</f>
        <v/>
      </c>
      <c r="BV11" s="37">
        <f>BV10*i_Config!B38</f>
        <v/>
      </c>
      <c r="BW11" s="37">
        <f>BW10*i_Config!B38</f>
        <v/>
      </c>
      <c r="BX11" s="37">
        <f>BX10*i_Config!B38</f>
        <v/>
      </c>
      <c r="BY11" s="37">
        <f>BY10*i_Config!B38</f>
        <v/>
      </c>
      <c r="BZ11" s="37">
        <f>BZ10*i_Config!B38</f>
        <v/>
      </c>
      <c r="CA11" s="37">
        <f>CA10*i_Config!B38</f>
        <v/>
      </c>
      <c r="CB11" s="37">
        <f>CB10*i_Config!B38</f>
        <v/>
      </c>
      <c r="CC11" s="37">
        <f>CC10*i_Config!B38</f>
        <v/>
      </c>
      <c r="CD11" s="37">
        <f>CD10*i_Config!B38</f>
        <v/>
      </c>
      <c r="CE11" s="37">
        <f>CE10*i_Config!B38</f>
        <v/>
      </c>
      <c r="CF11" s="37">
        <f>CF10*i_Config!B38</f>
        <v/>
      </c>
      <c r="CG11" s="37">
        <f>CG10*i_Config!B38</f>
        <v/>
      </c>
      <c r="CH11" s="37">
        <f>CH10*i_Config!B38</f>
        <v/>
      </c>
      <c r="CI11" s="37">
        <f>CI10*i_Config!B38</f>
        <v/>
      </c>
      <c r="CJ11" s="37">
        <f>CJ10*i_Config!B38</f>
        <v/>
      </c>
      <c r="CK11" s="37">
        <f>CK10*i_Config!B38</f>
        <v/>
      </c>
      <c r="CL11" s="37">
        <f>CL10*i_Config!B38</f>
        <v/>
      </c>
      <c r="CM11" s="37">
        <f>CM10*i_Config!B38</f>
        <v/>
      </c>
      <c r="CN11" s="37">
        <f>CN10*i_Config!B38</f>
        <v/>
      </c>
      <c r="CO11" s="37">
        <f>CO10*i_Config!B38</f>
        <v/>
      </c>
      <c r="CP11" s="37">
        <f>CP10*i_Config!B38</f>
        <v/>
      </c>
      <c r="CQ11" s="37">
        <f>CQ10*i_Config!B38</f>
        <v/>
      </c>
      <c r="CR11" s="37">
        <f>CR10*i_Config!B38</f>
        <v/>
      </c>
      <c r="CS11" s="37">
        <f>CS10*i_Config!B38</f>
        <v/>
      </c>
      <c r="CT11" s="37">
        <f>CT10*i_Config!B38</f>
        <v/>
      </c>
      <c r="CU11" s="37">
        <f>CU10*i_Config!B38</f>
        <v/>
      </c>
      <c r="CV11" s="37">
        <f>CV10*i_Config!B38</f>
        <v/>
      </c>
      <c r="CW11" s="37">
        <f>CW10*i_Config!B38</f>
        <v/>
      </c>
      <c r="CX11" s="37">
        <f>CX10*i_Config!B38</f>
        <v/>
      </c>
      <c r="CY11" s="37">
        <f>CY10*i_Config!B38</f>
        <v/>
      </c>
      <c r="CZ11" s="37">
        <f>CZ10*i_Config!B38</f>
        <v/>
      </c>
      <c r="DA11" s="37">
        <f>DA10*i_Config!B38</f>
        <v/>
      </c>
      <c r="DB11" s="37">
        <f>DB10*i_Config!B38</f>
        <v/>
      </c>
      <c r="DC11" s="37">
        <f>DC10*i_Config!B38</f>
        <v/>
      </c>
      <c r="DD11" s="37">
        <f>DD10*i_Config!B38</f>
        <v/>
      </c>
      <c r="DE11" s="37">
        <f>DE10*i_Config!B38</f>
        <v/>
      </c>
      <c r="DF11" s="37">
        <f>DF10*i_Config!B38</f>
        <v/>
      </c>
      <c r="DG11" s="37">
        <f>DG10*i_Config!B38</f>
        <v/>
      </c>
      <c r="DH11" s="37">
        <f>DH10*i_Config!B38</f>
        <v/>
      </c>
      <c r="DI11" s="37">
        <f>DI10*i_Config!B38</f>
        <v/>
      </c>
      <c r="DJ11" s="37">
        <f>DJ10*i_Config!B38</f>
        <v/>
      </c>
      <c r="DK11" s="37">
        <f>DK10*i_Config!B38</f>
        <v/>
      </c>
      <c r="DL11" s="37">
        <f>DL10*i_Config!B38</f>
        <v/>
      </c>
      <c r="DM11" s="37">
        <f>DM10*i_Config!B38</f>
        <v/>
      </c>
      <c r="DN11" s="37">
        <f>DN10*i_Config!B38</f>
        <v/>
      </c>
      <c r="DO11" s="37">
        <f>DO10*i_Config!B38</f>
        <v/>
      </c>
      <c r="DP11" s="37">
        <f>DP10*i_Config!B38</f>
        <v/>
      </c>
      <c r="DQ11" s="37">
        <f>DQ10*i_Config!B38</f>
        <v/>
      </c>
      <c r="DR11" s="37">
        <f>DR10*i_Config!B38</f>
        <v/>
      </c>
      <c r="DS11" s="37">
        <f>DS10*i_Config!B38</f>
        <v/>
      </c>
      <c r="DT11" s="37">
        <f>DT10*i_Config!B38</f>
        <v/>
      </c>
      <c r="DU11" s="37">
        <f>DU10*i_Config!B38</f>
        <v/>
      </c>
      <c r="DV11" s="37">
        <f>DV10*i_Config!B38</f>
        <v/>
      </c>
      <c r="DW11" s="37">
        <f>DW10*i_Config!B38</f>
        <v/>
      </c>
      <c r="DX11" s="37">
        <f>DX10*i_Config!B38</f>
        <v/>
      </c>
      <c r="DY11" s="37">
        <f>DY10*i_Config!B38</f>
        <v/>
      </c>
      <c r="DZ11" s="37">
        <f>DZ10*i_Config!B38</f>
        <v/>
      </c>
      <c r="EA11" s="37">
        <f>EA10*i_Config!B38</f>
        <v/>
      </c>
      <c r="EB11" s="37">
        <f>EB10*i_Config!B38</f>
        <v/>
      </c>
      <c r="EC11" s="37">
        <f>EC10*i_Config!B38</f>
        <v/>
      </c>
      <c r="ED11" s="37">
        <f>ED10*i_Config!B38</f>
        <v/>
      </c>
      <c r="EE11" s="37">
        <f>EE10*i_Config!B38</f>
        <v/>
      </c>
      <c r="EF11" s="37">
        <f>EF10*i_Config!B38</f>
        <v/>
      </c>
      <c r="EG11" s="37">
        <f>EG10*i_Config!B38</f>
        <v/>
      </c>
      <c r="EH11" s="37">
        <f>EH10*i_Config!B38</f>
        <v/>
      </c>
      <c r="EI11" s="37">
        <f>EI10*i_Config!B38</f>
        <v/>
      </c>
      <c r="EJ11" s="37">
        <f>EJ10*i_Config!B38</f>
        <v/>
      </c>
      <c r="EK11" s="37">
        <f>EK10*i_Config!B38</f>
        <v/>
      </c>
      <c r="EL11" s="37">
        <f>EL10*i_Config!B38</f>
        <v/>
      </c>
      <c r="EM11" s="37">
        <f>EM10*i_Config!B38</f>
        <v/>
      </c>
      <c r="EN11" s="37">
        <f>EN10*i_Config!B38</f>
        <v/>
      </c>
      <c r="EO11" s="37">
        <f>EO10*i_Config!B38</f>
        <v/>
      </c>
      <c r="EP11" s="37">
        <f>EP10*i_Config!B38</f>
        <v/>
      </c>
      <c r="EQ11" s="37">
        <f>EQ10*i_Config!B38</f>
        <v/>
      </c>
      <c r="ER11" s="37">
        <f>ER10*i_Config!B38</f>
        <v/>
      </c>
      <c r="ES11" s="37">
        <f>ES10*i_Config!B38</f>
        <v/>
      </c>
      <c r="ET11" s="37">
        <f>ET10*i_Config!B38</f>
        <v/>
      </c>
      <c r="EU11" s="37">
        <f>EU10*i_Config!B38</f>
        <v/>
      </c>
      <c r="EV11" s="37">
        <f>EV10*i_Config!B38</f>
        <v/>
      </c>
      <c r="EW11" s="37">
        <f>EW10*i_Config!B38</f>
        <v/>
      </c>
      <c r="EX11" s="37">
        <f>EX10*i_Config!B38</f>
        <v/>
      </c>
      <c r="EY11" s="37">
        <f>EY10*i_Config!B38</f>
        <v/>
      </c>
      <c r="EZ11" s="37">
        <f>EZ10*i_Config!B38</f>
        <v/>
      </c>
      <c r="FA11" s="37">
        <f>FA10*i_Config!B38</f>
        <v/>
      </c>
      <c r="FB11" s="37">
        <f>FB10*i_Config!B38</f>
        <v/>
      </c>
      <c r="FC11" s="37">
        <f>FC10*i_Config!B38</f>
        <v/>
      </c>
      <c r="FD11" s="37">
        <f>FD10*i_Config!B38</f>
        <v/>
      </c>
      <c r="FE11" s="37">
        <f>FE10*i_Config!B38</f>
        <v/>
      </c>
      <c r="FF11" s="37">
        <f>FF10*i_Config!B38</f>
        <v/>
      </c>
      <c r="FG11" s="37">
        <f>FG10*i_Config!B38</f>
        <v/>
      </c>
      <c r="FH11" s="37">
        <f>FH10*i_Config!B38</f>
        <v/>
      </c>
      <c r="FI11" s="37">
        <f>FI10*i_Config!B38</f>
        <v/>
      </c>
      <c r="FJ11" s="37">
        <f>FJ10*i_Config!B38</f>
        <v/>
      </c>
      <c r="FK11" s="37">
        <f>FK10*i_Config!B38</f>
        <v/>
      </c>
      <c r="FL11" s="37">
        <f>FL10*i_Config!B38</f>
        <v/>
      </c>
      <c r="FM11" s="37">
        <f>FM10*i_Config!B38</f>
        <v/>
      </c>
      <c r="FN11" s="37">
        <f>FN10*i_Config!B38</f>
        <v/>
      </c>
      <c r="FO11" s="37">
        <f>FO10*i_Config!B38</f>
        <v/>
      </c>
      <c r="FP11" s="37">
        <f>FP10*i_Config!B38</f>
        <v/>
      </c>
      <c r="FQ11" s="37">
        <f>FQ10*i_Config!B38</f>
        <v/>
      </c>
      <c r="FR11" s="37">
        <f>FR10*i_Config!B38</f>
        <v/>
      </c>
      <c r="FS11" s="37">
        <f>FS10*i_Config!B38</f>
        <v/>
      </c>
      <c r="FT11" s="37">
        <f>FT10*i_Config!B38</f>
        <v/>
      </c>
      <c r="FU11" s="37">
        <f>FU10*i_Config!B38</f>
        <v/>
      </c>
      <c r="FV11" s="37">
        <f>FV10*i_Config!B38</f>
        <v/>
      </c>
      <c r="FW11" s="37">
        <f>FW10*i_Config!B38</f>
        <v/>
      </c>
      <c r="FX11" s="37">
        <f>FX10*i_Config!B38</f>
        <v/>
      </c>
      <c r="FY11" s="37">
        <f>FY10*i_Config!B38</f>
        <v/>
      </c>
      <c r="FZ11" s="37">
        <f>FZ10*i_Config!B38</f>
        <v/>
      </c>
      <c r="GA11" s="37">
        <f>GA10*i_Config!B38</f>
        <v/>
      </c>
    </row>
    <row r="12">
      <c r="A12" s="24" t="inlineStr">
        <is>
          <t>Total Material Moved</t>
        </is>
      </c>
      <c r="B12" s="25" t="inlineStr">
        <is>
          <t>t/month</t>
        </is>
      </c>
      <c r="C12" s="35">
        <f>SUM(D12:GA12)</f>
        <v/>
      </c>
      <c r="D12" s="38">
        <f>D10+D11</f>
        <v/>
      </c>
      <c r="E12" s="38">
        <f>E10+E11</f>
        <v/>
      </c>
      <c r="F12" s="38">
        <f>F10+F11</f>
        <v/>
      </c>
      <c r="G12" s="38">
        <f>G10+G11</f>
        <v/>
      </c>
      <c r="H12" s="38">
        <f>H10+H11</f>
        <v/>
      </c>
      <c r="I12" s="38">
        <f>I10+I11</f>
        <v/>
      </c>
      <c r="J12" s="38">
        <f>J10+J11</f>
        <v/>
      </c>
      <c r="K12" s="38">
        <f>K10+K11</f>
        <v/>
      </c>
      <c r="L12" s="38">
        <f>L10+L11</f>
        <v/>
      </c>
      <c r="M12" s="38">
        <f>M10+M11</f>
        <v/>
      </c>
      <c r="N12" s="38">
        <f>N10+N11</f>
        <v/>
      </c>
      <c r="O12" s="38">
        <f>O10+O11</f>
        <v/>
      </c>
      <c r="P12" s="38">
        <f>P10+P11</f>
        <v/>
      </c>
      <c r="Q12" s="38">
        <f>Q10+Q11</f>
        <v/>
      </c>
      <c r="R12" s="38">
        <f>R10+R11</f>
        <v/>
      </c>
      <c r="S12" s="38">
        <f>S10+S11</f>
        <v/>
      </c>
      <c r="T12" s="38">
        <f>T10+T11</f>
        <v/>
      </c>
      <c r="U12" s="38">
        <f>U10+U11</f>
        <v/>
      </c>
      <c r="V12" s="38">
        <f>V10+V11</f>
        <v/>
      </c>
      <c r="W12" s="38">
        <f>W10+W11</f>
        <v/>
      </c>
      <c r="X12" s="38">
        <f>X10+X11</f>
        <v/>
      </c>
      <c r="Y12" s="38">
        <f>Y10+Y11</f>
        <v/>
      </c>
      <c r="Z12" s="38">
        <f>Z10+Z11</f>
        <v/>
      </c>
      <c r="AA12" s="38">
        <f>AA10+AA11</f>
        <v/>
      </c>
      <c r="AB12" s="38">
        <f>AB10+AB11</f>
        <v/>
      </c>
      <c r="AC12" s="38">
        <f>AC10+AC11</f>
        <v/>
      </c>
      <c r="AD12" s="38">
        <f>AD10+AD11</f>
        <v/>
      </c>
      <c r="AE12" s="38">
        <f>AE10+AE11</f>
        <v/>
      </c>
      <c r="AF12" s="38">
        <f>AF10+AF11</f>
        <v/>
      </c>
      <c r="AG12" s="38">
        <f>AG10+AG11</f>
        <v/>
      </c>
      <c r="AH12" s="38">
        <f>AH10+AH11</f>
        <v/>
      </c>
      <c r="AI12" s="38">
        <f>AI10+AI11</f>
        <v/>
      </c>
      <c r="AJ12" s="38">
        <f>AJ10+AJ11</f>
        <v/>
      </c>
      <c r="AK12" s="38">
        <f>AK10+AK11</f>
        <v/>
      </c>
      <c r="AL12" s="38">
        <f>AL10+AL11</f>
        <v/>
      </c>
      <c r="AM12" s="38">
        <f>AM10+AM11</f>
        <v/>
      </c>
      <c r="AN12" s="38">
        <f>AN10+AN11</f>
        <v/>
      </c>
      <c r="AO12" s="38">
        <f>AO10+AO11</f>
        <v/>
      </c>
      <c r="AP12" s="38">
        <f>AP10+AP11</f>
        <v/>
      </c>
      <c r="AQ12" s="38">
        <f>AQ10+AQ11</f>
        <v/>
      </c>
      <c r="AR12" s="38">
        <f>AR10+AR11</f>
        <v/>
      </c>
      <c r="AS12" s="38">
        <f>AS10+AS11</f>
        <v/>
      </c>
      <c r="AT12" s="38">
        <f>AT10+AT11</f>
        <v/>
      </c>
      <c r="AU12" s="38">
        <f>AU10+AU11</f>
        <v/>
      </c>
      <c r="AV12" s="38">
        <f>AV10+AV11</f>
        <v/>
      </c>
      <c r="AW12" s="38">
        <f>AW10+AW11</f>
        <v/>
      </c>
      <c r="AX12" s="38">
        <f>AX10+AX11</f>
        <v/>
      </c>
      <c r="AY12" s="38">
        <f>AY10+AY11</f>
        <v/>
      </c>
      <c r="AZ12" s="38">
        <f>AZ10+AZ11</f>
        <v/>
      </c>
      <c r="BA12" s="38">
        <f>BA10+BA11</f>
        <v/>
      </c>
      <c r="BB12" s="38">
        <f>BB10+BB11</f>
        <v/>
      </c>
      <c r="BC12" s="38">
        <f>BC10+BC11</f>
        <v/>
      </c>
      <c r="BD12" s="38">
        <f>BD10+BD11</f>
        <v/>
      </c>
      <c r="BE12" s="38">
        <f>BE10+BE11</f>
        <v/>
      </c>
      <c r="BF12" s="38">
        <f>BF10+BF11</f>
        <v/>
      </c>
      <c r="BG12" s="38">
        <f>BG10+BG11</f>
        <v/>
      </c>
      <c r="BH12" s="38">
        <f>BH10+BH11</f>
        <v/>
      </c>
      <c r="BI12" s="38">
        <f>BI10+BI11</f>
        <v/>
      </c>
      <c r="BJ12" s="38">
        <f>BJ10+BJ11</f>
        <v/>
      </c>
      <c r="BK12" s="38">
        <f>BK10+BK11</f>
        <v/>
      </c>
      <c r="BL12" s="38">
        <f>BL10+BL11</f>
        <v/>
      </c>
      <c r="BM12" s="38">
        <f>BM10+BM11</f>
        <v/>
      </c>
      <c r="BN12" s="38">
        <f>BN10+BN11</f>
        <v/>
      </c>
      <c r="BO12" s="38">
        <f>BO10+BO11</f>
        <v/>
      </c>
      <c r="BP12" s="38">
        <f>BP10+BP11</f>
        <v/>
      </c>
      <c r="BQ12" s="38">
        <f>BQ10+BQ11</f>
        <v/>
      </c>
      <c r="BR12" s="38">
        <f>BR10+BR11</f>
        <v/>
      </c>
      <c r="BS12" s="38">
        <f>BS10+BS11</f>
        <v/>
      </c>
      <c r="BT12" s="38">
        <f>BT10+BT11</f>
        <v/>
      </c>
      <c r="BU12" s="38">
        <f>BU10+BU11</f>
        <v/>
      </c>
      <c r="BV12" s="38">
        <f>BV10+BV11</f>
        <v/>
      </c>
      <c r="BW12" s="38">
        <f>BW10+BW11</f>
        <v/>
      </c>
      <c r="BX12" s="38">
        <f>BX10+BX11</f>
        <v/>
      </c>
      <c r="BY12" s="38">
        <f>BY10+BY11</f>
        <v/>
      </c>
      <c r="BZ12" s="38">
        <f>BZ10+BZ11</f>
        <v/>
      </c>
      <c r="CA12" s="38">
        <f>CA10+CA11</f>
        <v/>
      </c>
      <c r="CB12" s="38">
        <f>CB10+CB11</f>
        <v/>
      </c>
      <c r="CC12" s="38">
        <f>CC10+CC11</f>
        <v/>
      </c>
      <c r="CD12" s="38">
        <f>CD10+CD11</f>
        <v/>
      </c>
      <c r="CE12" s="38">
        <f>CE10+CE11</f>
        <v/>
      </c>
      <c r="CF12" s="38">
        <f>CF10+CF11</f>
        <v/>
      </c>
      <c r="CG12" s="38">
        <f>CG10+CG11</f>
        <v/>
      </c>
      <c r="CH12" s="38">
        <f>CH10+CH11</f>
        <v/>
      </c>
      <c r="CI12" s="38">
        <f>CI10+CI11</f>
        <v/>
      </c>
      <c r="CJ12" s="38">
        <f>CJ10+CJ11</f>
        <v/>
      </c>
      <c r="CK12" s="38">
        <f>CK10+CK11</f>
        <v/>
      </c>
      <c r="CL12" s="38">
        <f>CL10+CL11</f>
        <v/>
      </c>
      <c r="CM12" s="38">
        <f>CM10+CM11</f>
        <v/>
      </c>
      <c r="CN12" s="38">
        <f>CN10+CN11</f>
        <v/>
      </c>
      <c r="CO12" s="38">
        <f>CO10+CO11</f>
        <v/>
      </c>
      <c r="CP12" s="38">
        <f>CP10+CP11</f>
        <v/>
      </c>
      <c r="CQ12" s="38">
        <f>CQ10+CQ11</f>
        <v/>
      </c>
      <c r="CR12" s="38">
        <f>CR10+CR11</f>
        <v/>
      </c>
      <c r="CS12" s="38">
        <f>CS10+CS11</f>
        <v/>
      </c>
      <c r="CT12" s="38">
        <f>CT10+CT11</f>
        <v/>
      </c>
      <c r="CU12" s="38">
        <f>CU10+CU11</f>
        <v/>
      </c>
      <c r="CV12" s="38">
        <f>CV10+CV11</f>
        <v/>
      </c>
      <c r="CW12" s="38">
        <f>CW10+CW11</f>
        <v/>
      </c>
      <c r="CX12" s="38">
        <f>CX10+CX11</f>
        <v/>
      </c>
      <c r="CY12" s="38">
        <f>CY10+CY11</f>
        <v/>
      </c>
      <c r="CZ12" s="38">
        <f>CZ10+CZ11</f>
        <v/>
      </c>
      <c r="DA12" s="38">
        <f>DA10+DA11</f>
        <v/>
      </c>
      <c r="DB12" s="38">
        <f>DB10+DB11</f>
        <v/>
      </c>
      <c r="DC12" s="38">
        <f>DC10+DC11</f>
        <v/>
      </c>
      <c r="DD12" s="38">
        <f>DD10+DD11</f>
        <v/>
      </c>
      <c r="DE12" s="38">
        <f>DE10+DE11</f>
        <v/>
      </c>
      <c r="DF12" s="38">
        <f>DF10+DF11</f>
        <v/>
      </c>
      <c r="DG12" s="38">
        <f>DG10+DG11</f>
        <v/>
      </c>
      <c r="DH12" s="38">
        <f>DH10+DH11</f>
        <v/>
      </c>
      <c r="DI12" s="38">
        <f>DI10+DI11</f>
        <v/>
      </c>
      <c r="DJ12" s="38">
        <f>DJ10+DJ11</f>
        <v/>
      </c>
      <c r="DK12" s="38">
        <f>DK10+DK11</f>
        <v/>
      </c>
      <c r="DL12" s="38">
        <f>DL10+DL11</f>
        <v/>
      </c>
      <c r="DM12" s="38">
        <f>DM10+DM11</f>
        <v/>
      </c>
      <c r="DN12" s="38">
        <f>DN10+DN11</f>
        <v/>
      </c>
      <c r="DO12" s="38">
        <f>DO10+DO11</f>
        <v/>
      </c>
      <c r="DP12" s="38">
        <f>DP10+DP11</f>
        <v/>
      </c>
      <c r="DQ12" s="38">
        <f>DQ10+DQ11</f>
        <v/>
      </c>
      <c r="DR12" s="38">
        <f>DR10+DR11</f>
        <v/>
      </c>
      <c r="DS12" s="38">
        <f>DS10+DS11</f>
        <v/>
      </c>
      <c r="DT12" s="38">
        <f>DT10+DT11</f>
        <v/>
      </c>
      <c r="DU12" s="38">
        <f>DU10+DU11</f>
        <v/>
      </c>
      <c r="DV12" s="38">
        <f>DV10+DV11</f>
        <v/>
      </c>
      <c r="DW12" s="38">
        <f>DW10+DW11</f>
        <v/>
      </c>
      <c r="DX12" s="38">
        <f>DX10+DX11</f>
        <v/>
      </c>
      <c r="DY12" s="38">
        <f>DY10+DY11</f>
        <v/>
      </c>
      <c r="DZ12" s="38">
        <f>DZ10+DZ11</f>
        <v/>
      </c>
      <c r="EA12" s="38">
        <f>EA10+EA11</f>
        <v/>
      </c>
      <c r="EB12" s="38">
        <f>EB10+EB11</f>
        <v/>
      </c>
      <c r="EC12" s="38">
        <f>EC10+EC11</f>
        <v/>
      </c>
      <c r="ED12" s="38">
        <f>ED10+ED11</f>
        <v/>
      </c>
      <c r="EE12" s="38">
        <f>EE10+EE11</f>
        <v/>
      </c>
      <c r="EF12" s="38">
        <f>EF10+EF11</f>
        <v/>
      </c>
      <c r="EG12" s="38">
        <f>EG10+EG11</f>
        <v/>
      </c>
      <c r="EH12" s="38">
        <f>EH10+EH11</f>
        <v/>
      </c>
      <c r="EI12" s="38">
        <f>EI10+EI11</f>
        <v/>
      </c>
      <c r="EJ12" s="38">
        <f>EJ10+EJ11</f>
        <v/>
      </c>
      <c r="EK12" s="38">
        <f>EK10+EK11</f>
        <v/>
      </c>
      <c r="EL12" s="38">
        <f>EL10+EL11</f>
        <v/>
      </c>
      <c r="EM12" s="38">
        <f>EM10+EM11</f>
        <v/>
      </c>
      <c r="EN12" s="38">
        <f>EN10+EN11</f>
        <v/>
      </c>
      <c r="EO12" s="38">
        <f>EO10+EO11</f>
        <v/>
      </c>
      <c r="EP12" s="38">
        <f>EP10+EP11</f>
        <v/>
      </c>
      <c r="EQ12" s="38">
        <f>EQ10+EQ11</f>
        <v/>
      </c>
      <c r="ER12" s="38">
        <f>ER10+ER11</f>
        <v/>
      </c>
      <c r="ES12" s="38">
        <f>ES10+ES11</f>
        <v/>
      </c>
      <c r="ET12" s="38">
        <f>ET10+ET11</f>
        <v/>
      </c>
      <c r="EU12" s="38">
        <f>EU10+EU11</f>
        <v/>
      </c>
      <c r="EV12" s="38">
        <f>EV10+EV11</f>
        <v/>
      </c>
      <c r="EW12" s="38">
        <f>EW10+EW11</f>
        <v/>
      </c>
      <c r="EX12" s="38">
        <f>EX10+EX11</f>
        <v/>
      </c>
      <c r="EY12" s="38">
        <f>EY10+EY11</f>
        <v/>
      </c>
      <c r="EZ12" s="38">
        <f>EZ10+EZ11</f>
        <v/>
      </c>
      <c r="FA12" s="38">
        <f>FA10+FA11</f>
        <v/>
      </c>
      <c r="FB12" s="38">
        <f>FB10+FB11</f>
        <v/>
      </c>
      <c r="FC12" s="38">
        <f>FC10+FC11</f>
        <v/>
      </c>
      <c r="FD12" s="38">
        <f>FD10+FD11</f>
        <v/>
      </c>
      <c r="FE12" s="38">
        <f>FE10+FE11</f>
        <v/>
      </c>
      <c r="FF12" s="38">
        <f>FF10+FF11</f>
        <v/>
      </c>
      <c r="FG12" s="38">
        <f>FG10+FG11</f>
        <v/>
      </c>
      <c r="FH12" s="38">
        <f>FH10+FH11</f>
        <v/>
      </c>
      <c r="FI12" s="38">
        <f>FI10+FI11</f>
        <v/>
      </c>
      <c r="FJ12" s="38">
        <f>FJ10+FJ11</f>
        <v/>
      </c>
      <c r="FK12" s="38">
        <f>FK10+FK11</f>
        <v/>
      </c>
      <c r="FL12" s="38">
        <f>FL10+FL11</f>
        <v/>
      </c>
      <c r="FM12" s="38">
        <f>FM10+FM11</f>
        <v/>
      </c>
      <c r="FN12" s="38">
        <f>FN10+FN11</f>
        <v/>
      </c>
      <c r="FO12" s="38">
        <f>FO10+FO11</f>
        <v/>
      </c>
      <c r="FP12" s="38">
        <f>FP10+FP11</f>
        <v/>
      </c>
      <c r="FQ12" s="38">
        <f>FQ10+FQ11</f>
        <v/>
      </c>
      <c r="FR12" s="38">
        <f>FR10+FR11</f>
        <v/>
      </c>
      <c r="FS12" s="38">
        <f>FS10+FS11</f>
        <v/>
      </c>
      <c r="FT12" s="38">
        <f>FT10+FT11</f>
        <v/>
      </c>
      <c r="FU12" s="38">
        <f>FU10+FU11</f>
        <v/>
      </c>
      <c r="FV12" s="38">
        <f>FV10+FV11</f>
        <v/>
      </c>
      <c r="FW12" s="38">
        <f>FW10+FW11</f>
        <v/>
      </c>
      <c r="FX12" s="38">
        <f>FX10+FX11</f>
        <v/>
      </c>
      <c r="FY12" s="38">
        <f>FY10+FY11</f>
        <v/>
      </c>
      <c r="FZ12" s="38">
        <f>FZ10+FZ11</f>
        <v/>
      </c>
      <c r="GA12" s="38">
        <f>GA10+GA11</f>
        <v/>
      </c>
    </row>
    <row r="14">
      <c r="A14" s="34" t="inlineStr">
        <is>
          <t>Ore Grade &amp; Metal Content</t>
        </is>
      </c>
      <c r="B14" s="34" t="n"/>
      <c r="C14" s="34" t="n"/>
      <c r="D14" s="34" t="n"/>
      <c r="E14" s="34" t="n"/>
      <c r="F14" s="34" t="n"/>
      <c r="G14" s="34" t="n"/>
      <c r="H14" s="34" t="n"/>
      <c r="I14" s="34" t="n"/>
      <c r="J14" s="34" t="n"/>
      <c r="K14" s="34" t="n"/>
      <c r="L14" s="34" t="n"/>
      <c r="M14" s="34" t="n"/>
      <c r="N14" s="34" t="n"/>
      <c r="O14" s="34" t="n"/>
      <c r="P14" s="34" t="n"/>
      <c r="Q14" s="34" t="n"/>
      <c r="R14" s="34" t="n"/>
      <c r="S14" s="34" t="n"/>
      <c r="T14" s="34" t="n"/>
      <c r="U14" s="34" t="n"/>
      <c r="V14" s="34" t="n"/>
      <c r="W14" s="34" t="n"/>
      <c r="X14" s="34" t="n"/>
      <c r="Y14" s="34" t="n"/>
      <c r="Z14" s="34" t="n"/>
      <c r="AA14" s="34" t="n"/>
      <c r="AB14" s="34" t="n"/>
      <c r="AC14" s="34" t="n"/>
      <c r="AD14" s="34" t="n"/>
      <c r="AE14" s="34" t="n"/>
      <c r="AF14" s="34" t="n"/>
      <c r="AG14" s="34" t="n"/>
      <c r="AH14" s="34" t="n"/>
      <c r="AI14" s="34" t="n"/>
      <c r="AJ14" s="34" t="n"/>
      <c r="AK14" s="34" t="n"/>
      <c r="AL14" s="34" t="n"/>
      <c r="AM14" s="34" t="n"/>
      <c r="AN14" s="34" t="n"/>
      <c r="AO14" s="34" t="n"/>
      <c r="AP14" s="34" t="n"/>
      <c r="AQ14" s="34" t="n"/>
      <c r="AR14" s="34" t="n"/>
      <c r="AS14" s="34" t="n"/>
      <c r="AT14" s="34" t="n"/>
      <c r="AU14" s="34" t="n"/>
      <c r="AV14" s="34" t="n"/>
      <c r="AW14" s="34" t="n"/>
      <c r="AX14" s="34" t="n"/>
      <c r="AY14" s="34" t="n"/>
      <c r="AZ14" s="34" t="n"/>
      <c r="BA14" s="34" t="n"/>
      <c r="BB14" s="34" t="n"/>
      <c r="BC14" s="34" t="n"/>
      <c r="BD14" s="34" t="n"/>
      <c r="BE14" s="34" t="n"/>
      <c r="BF14" s="34" t="n"/>
      <c r="BG14" s="34" t="n"/>
      <c r="BH14" s="34" t="n"/>
      <c r="BI14" s="34" t="n"/>
      <c r="BJ14" s="34" t="n"/>
      <c r="BK14" s="34" t="n"/>
      <c r="BL14" s="34" t="n"/>
      <c r="BM14" s="34" t="n"/>
      <c r="BN14" s="34" t="n"/>
      <c r="BO14" s="34" t="n"/>
      <c r="BP14" s="34" t="n"/>
      <c r="BQ14" s="34" t="n"/>
      <c r="BR14" s="34" t="n"/>
      <c r="BS14" s="34" t="n"/>
      <c r="BT14" s="34" t="n"/>
      <c r="BU14" s="34" t="n"/>
      <c r="BV14" s="34" t="n"/>
      <c r="BW14" s="34" t="n"/>
      <c r="BX14" s="34" t="n"/>
      <c r="BY14" s="34" t="n"/>
      <c r="BZ14" s="34" t="n"/>
      <c r="CA14" s="34" t="n"/>
      <c r="CB14" s="34" t="n"/>
      <c r="CC14" s="34" t="n"/>
      <c r="CD14" s="34" t="n"/>
      <c r="CE14" s="34" t="n"/>
      <c r="CF14" s="34" t="n"/>
      <c r="CG14" s="34" t="n"/>
      <c r="CH14" s="34" t="n"/>
      <c r="CI14" s="34" t="n"/>
      <c r="CJ14" s="34" t="n"/>
      <c r="CK14" s="34" t="n"/>
      <c r="CL14" s="34" t="n"/>
      <c r="CM14" s="34" t="n"/>
      <c r="CN14" s="34" t="n"/>
      <c r="CO14" s="34" t="n"/>
      <c r="CP14" s="34" t="n"/>
      <c r="CQ14" s="34" t="n"/>
      <c r="CR14" s="34" t="n"/>
      <c r="CS14" s="34" t="n"/>
      <c r="CT14" s="34" t="n"/>
      <c r="CU14" s="34" t="n"/>
      <c r="CV14" s="34" t="n"/>
      <c r="CW14" s="34" t="n"/>
      <c r="CX14" s="34" t="n"/>
      <c r="CY14" s="34" t="n"/>
      <c r="CZ14" s="34" t="n"/>
      <c r="DA14" s="34" t="n"/>
      <c r="DB14" s="34" t="n"/>
      <c r="DC14" s="34" t="n"/>
      <c r="DD14" s="34" t="n"/>
      <c r="DE14" s="34" t="n"/>
      <c r="DF14" s="34" t="n"/>
      <c r="DG14" s="34" t="n"/>
      <c r="DH14" s="34" t="n"/>
      <c r="DI14" s="34" t="n"/>
      <c r="DJ14" s="34" t="n"/>
      <c r="DK14" s="34" t="n"/>
      <c r="DL14" s="34" t="n"/>
      <c r="DM14" s="34" t="n"/>
      <c r="DN14" s="34" t="n"/>
      <c r="DO14" s="34" t="n"/>
      <c r="DP14" s="34" t="n"/>
      <c r="DQ14" s="34" t="n"/>
      <c r="DR14" s="34" t="n"/>
      <c r="DS14" s="34" t="n"/>
      <c r="DT14" s="34" t="n"/>
      <c r="DU14" s="34" t="n"/>
      <c r="DV14" s="34" t="n"/>
      <c r="DW14" s="34" t="n"/>
      <c r="DX14" s="34" t="n"/>
      <c r="DY14" s="34" t="n"/>
      <c r="DZ14" s="34" t="n"/>
      <c r="EA14" s="34" t="n"/>
      <c r="EB14" s="34" t="n"/>
      <c r="EC14" s="34" t="n"/>
      <c r="ED14" s="34" t="n"/>
      <c r="EE14" s="34" t="n"/>
      <c r="EF14" s="34" t="n"/>
      <c r="EG14" s="34" t="n"/>
      <c r="EH14" s="34" t="n"/>
      <c r="EI14" s="34" t="n"/>
      <c r="EJ14" s="34" t="n"/>
      <c r="EK14" s="34" t="n"/>
      <c r="EL14" s="34" t="n"/>
      <c r="EM14" s="34" t="n"/>
      <c r="EN14" s="34" t="n"/>
      <c r="EO14" s="34" t="n"/>
      <c r="EP14" s="34" t="n"/>
      <c r="EQ14" s="34" t="n"/>
      <c r="ER14" s="34" t="n"/>
      <c r="ES14" s="34" t="n"/>
      <c r="ET14" s="34" t="n"/>
      <c r="EU14" s="34" t="n"/>
      <c r="EV14" s="34" t="n"/>
      <c r="EW14" s="34" t="n"/>
      <c r="EX14" s="34" t="n"/>
      <c r="EY14" s="34" t="n"/>
      <c r="EZ14" s="34" t="n"/>
      <c r="FA14" s="34" t="n"/>
      <c r="FB14" s="34" t="n"/>
      <c r="FC14" s="34" t="n"/>
      <c r="FD14" s="34" t="n"/>
      <c r="FE14" s="34" t="n"/>
      <c r="FF14" s="34" t="n"/>
      <c r="FG14" s="34" t="n"/>
      <c r="FH14" s="34" t="n"/>
      <c r="FI14" s="34" t="n"/>
      <c r="FJ14" s="34" t="n"/>
      <c r="FK14" s="34" t="n"/>
      <c r="FL14" s="34" t="n"/>
      <c r="FM14" s="34" t="n"/>
      <c r="FN14" s="34" t="n"/>
      <c r="FO14" s="34" t="n"/>
      <c r="FP14" s="34" t="n"/>
      <c r="FQ14" s="34" t="n"/>
      <c r="FR14" s="34" t="n"/>
      <c r="FS14" s="34" t="n"/>
      <c r="FT14" s="34" t="n"/>
      <c r="FU14" s="34" t="n"/>
      <c r="FV14" s="34" t="n"/>
      <c r="FW14" s="34" t="n"/>
      <c r="FX14" s="34" t="n"/>
      <c r="FY14" s="34" t="n"/>
      <c r="FZ14" s="34" t="n"/>
      <c r="GA14" s="34" t="n"/>
    </row>
    <row r="15">
      <c r="A15" s="24" t="inlineStr">
        <is>
          <t>Head Grade</t>
        </is>
      </c>
      <c r="B15" s="25" t="inlineStr">
        <is>
          <t>%</t>
        </is>
      </c>
      <c r="D15" s="52" t="n">
        <v>0</v>
      </c>
      <c r="E15" s="52" t="n">
        <v>0</v>
      </c>
      <c r="F15" s="52" t="n">
        <v>0</v>
      </c>
      <c r="G15" s="52" t="n">
        <v>0</v>
      </c>
      <c r="H15" s="52" t="n">
        <v>0</v>
      </c>
      <c r="I15" s="52" t="n">
        <v>0</v>
      </c>
      <c r="J15" s="52" t="n">
        <v>0</v>
      </c>
      <c r="K15" s="52" t="n">
        <v>0</v>
      </c>
      <c r="L15" s="52" t="n">
        <v>0</v>
      </c>
      <c r="M15" s="52" t="n">
        <v>0</v>
      </c>
      <c r="N15" s="52" t="n">
        <v>0</v>
      </c>
      <c r="O15" s="52" t="n">
        <v>0</v>
      </c>
      <c r="P15" s="52" t="n">
        <v>0</v>
      </c>
      <c r="Q15" s="52" t="n">
        <v>0</v>
      </c>
      <c r="R15" s="52" t="n">
        <v>0</v>
      </c>
      <c r="S15" s="52" t="n">
        <v>0</v>
      </c>
      <c r="T15" s="52" t="n">
        <v>0</v>
      </c>
      <c r="U15" s="52" t="n">
        <v>0</v>
      </c>
      <c r="V15" s="52" t="n">
        <v>0</v>
      </c>
      <c r="W15" s="52" t="n">
        <v>0</v>
      </c>
      <c r="X15" s="52" t="n">
        <v>0</v>
      </c>
      <c r="Y15" s="52" t="n">
        <v>0</v>
      </c>
      <c r="Z15" s="52" t="n">
        <v>0</v>
      </c>
      <c r="AA15" s="52" t="n">
        <v>0</v>
      </c>
      <c r="AB15" s="52" t="n">
        <v>0</v>
      </c>
      <c r="AC15" s="52" t="n">
        <v>0</v>
      </c>
      <c r="AD15" s="52" t="n">
        <v>0</v>
      </c>
      <c r="AE15" s="52" t="n">
        <v>0</v>
      </c>
      <c r="AF15" s="52" t="n">
        <v>0</v>
      </c>
      <c r="AG15" s="52" t="n">
        <v>0</v>
      </c>
      <c r="AH15" s="52" t="n">
        <v>0</v>
      </c>
      <c r="AI15" s="52" t="n">
        <v>0</v>
      </c>
      <c r="AJ15" s="52" t="n">
        <v>0</v>
      </c>
      <c r="AK15" s="52" t="n">
        <v>0</v>
      </c>
      <c r="AL15" s="52" t="n">
        <v>0</v>
      </c>
      <c r="AM15" s="52" t="n">
        <v>0</v>
      </c>
      <c r="AN15" s="52" t="n">
        <v>0</v>
      </c>
      <c r="AO15" s="52" t="n">
        <v>0</v>
      </c>
      <c r="AP15" s="52" t="n">
        <v>0</v>
      </c>
      <c r="AQ15" s="52" t="n">
        <v>0</v>
      </c>
      <c r="AR15" s="52" t="n">
        <v>0</v>
      </c>
      <c r="AS15" s="52" t="n">
        <v>0</v>
      </c>
      <c r="AT15" s="52" t="n">
        <v>0.006</v>
      </c>
      <c r="AU15" s="52" t="n">
        <v>0.006</v>
      </c>
      <c r="AV15" s="52" t="n">
        <v>0.00599</v>
      </c>
      <c r="AW15" s="52" t="n">
        <v>0.00599</v>
      </c>
      <c r="AX15" s="52" t="n">
        <v>0.00599</v>
      </c>
      <c r="AY15" s="52" t="n">
        <v>0.00599</v>
      </c>
      <c r="AZ15" s="52" t="n">
        <v>0.00598</v>
      </c>
      <c r="BA15" s="52" t="n">
        <v>0.00598</v>
      </c>
      <c r="BB15" s="52" t="n">
        <v>0.00598</v>
      </c>
      <c r="BC15" s="52" t="n">
        <v>0.00597</v>
      </c>
      <c r="BD15" s="52" t="n">
        <v>0.00597</v>
      </c>
      <c r="BE15" s="52" t="n">
        <v>0.00597</v>
      </c>
      <c r="BF15" s="52" t="n">
        <v>0.00596</v>
      </c>
      <c r="BG15" s="52" t="n">
        <v>0.00596</v>
      </c>
      <c r="BH15" s="52" t="n">
        <v>0.00596</v>
      </c>
      <c r="BI15" s="52" t="n">
        <v>0.00596</v>
      </c>
      <c r="BJ15" s="52" t="n">
        <v>0.00595</v>
      </c>
      <c r="BK15" s="52" t="n">
        <v>0.00595</v>
      </c>
      <c r="BL15" s="52" t="n">
        <v>0.00595</v>
      </c>
      <c r="BM15" s="52" t="n">
        <v>0.00594</v>
      </c>
      <c r="BN15" s="52" t="n">
        <v>0.00594</v>
      </c>
      <c r="BO15" s="52" t="n">
        <v>0.00594</v>
      </c>
      <c r="BP15" s="52" t="n">
        <v>0.00593</v>
      </c>
      <c r="BQ15" s="52" t="n">
        <v>0.00593</v>
      </c>
      <c r="BR15" s="52" t="n">
        <v>0.00593</v>
      </c>
      <c r="BS15" s="52" t="n">
        <v>0.00593</v>
      </c>
      <c r="BT15" s="52" t="n">
        <v>0.00592</v>
      </c>
      <c r="BU15" s="52" t="n">
        <v>0.00592</v>
      </c>
      <c r="BV15" s="52" t="n">
        <v>0.00592</v>
      </c>
      <c r="BW15" s="52" t="n">
        <v>0.00591</v>
      </c>
      <c r="BX15" s="52" t="n">
        <v>0.00591</v>
      </c>
      <c r="BY15" s="52" t="n">
        <v>0.00591</v>
      </c>
      <c r="BZ15" s="52" t="n">
        <v>0.0059</v>
      </c>
      <c r="CA15" s="52" t="n">
        <v>0.0059</v>
      </c>
      <c r="CB15" s="52" t="n">
        <v>0.0059</v>
      </c>
      <c r="CC15" s="52" t="n">
        <v>0.0059</v>
      </c>
      <c r="CD15" s="52" t="n">
        <v>0.00589</v>
      </c>
      <c r="CE15" s="52" t="n">
        <v>0.00589</v>
      </c>
      <c r="CF15" s="52" t="n">
        <v>0.00589</v>
      </c>
      <c r="CG15" s="52" t="n">
        <v>0.00588</v>
      </c>
      <c r="CH15" s="52" t="n">
        <v>0.00588</v>
      </c>
      <c r="CI15" s="52" t="n">
        <v>0.00588</v>
      </c>
      <c r="CJ15" s="52" t="n">
        <v>0.00587</v>
      </c>
      <c r="CK15" s="52" t="n">
        <v>0.00587</v>
      </c>
      <c r="CL15" s="52" t="n">
        <v>0.00587</v>
      </c>
      <c r="CM15" s="52" t="n">
        <v>0.00587</v>
      </c>
      <c r="CN15" s="52" t="n">
        <v>0.00586</v>
      </c>
      <c r="CO15" s="52" t="n">
        <v>0.00586</v>
      </c>
      <c r="CP15" s="52" t="n">
        <v>0.00586</v>
      </c>
      <c r="CQ15" s="52" t="n">
        <v>0.00585</v>
      </c>
      <c r="CR15" s="52" t="n">
        <v>0.00585</v>
      </c>
      <c r="CS15" s="52" t="n">
        <v>0.00585</v>
      </c>
      <c r="CT15" s="52" t="n">
        <v>0.00584</v>
      </c>
      <c r="CU15" s="52" t="n">
        <v>0.00584</v>
      </c>
      <c r="CV15" s="52" t="n">
        <v>0.00584</v>
      </c>
      <c r="CW15" s="52" t="n">
        <v>0.00583</v>
      </c>
      <c r="CX15" s="52" t="n">
        <v>0.00583</v>
      </c>
      <c r="CY15" s="52" t="n">
        <v>0.00583</v>
      </c>
      <c r="CZ15" s="52" t="n">
        <v>0.00583</v>
      </c>
      <c r="DA15" s="52" t="n">
        <v>0.00582</v>
      </c>
      <c r="DB15" s="52" t="n">
        <v>0.00582</v>
      </c>
      <c r="DC15" s="52" t="n">
        <v>0.00582</v>
      </c>
      <c r="DD15" s="52" t="n">
        <v>0.00581</v>
      </c>
      <c r="DE15" s="52" t="n">
        <v>0.00581</v>
      </c>
      <c r="DF15" s="52" t="n">
        <v>0.00581</v>
      </c>
      <c r="DG15" s="52" t="n">
        <v>0.00581</v>
      </c>
      <c r="DH15" s="52" t="n">
        <v>0.0058</v>
      </c>
      <c r="DI15" s="52" t="n">
        <v>0.0058</v>
      </c>
      <c r="DJ15" s="52" t="n">
        <v>0.0058</v>
      </c>
      <c r="DK15" s="52" t="n">
        <v>0.00579</v>
      </c>
      <c r="DL15" s="52" t="n">
        <v>0.00579</v>
      </c>
      <c r="DM15" s="52" t="n">
        <v>0.00579</v>
      </c>
      <c r="DN15" s="52" t="n">
        <v>0.00578</v>
      </c>
      <c r="DO15" s="52" t="n">
        <v>0.00578</v>
      </c>
      <c r="DP15" s="52" t="n">
        <v>0.00578</v>
      </c>
      <c r="DQ15" s="52" t="n">
        <v>0.00578</v>
      </c>
      <c r="DR15" s="52" t="n">
        <v>0.00577</v>
      </c>
      <c r="DS15" s="52" t="n">
        <v>0.00577</v>
      </c>
      <c r="DT15" s="52" t="n">
        <v>0.00577</v>
      </c>
      <c r="DU15" s="52" t="n">
        <v>0.00576</v>
      </c>
      <c r="DV15" s="52" t="n">
        <v>0.00576</v>
      </c>
      <c r="DW15" s="52" t="n">
        <v>0.00576</v>
      </c>
      <c r="DX15" s="52" t="n">
        <v>0.00575</v>
      </c>
      <c r="DY15" s="52" t="n">
        <v>0.00575</v>
      </c>
      <c r="DZ15" s="52" t="n">
        <v>0.00575</v>
      </c>
      <c r="EA15" s="52" t="n">
        <v>0.00575</v>
      </c>
      <c r="EB15" s="52" t="n">
        <v>0.00574</v>
      </c>
      <c r="EC15" s="52" t="n">
        <v>0.00574</v>
      </c>
      <c r="ED15" s="52" t="n">
        <v>0.00574</v>
      </c>
      <c r="EE15" s="52" t="n">
        <v>0.00573</v>
      </c>
      <c r="EF15" s="52" t="n">
        <v>0.00573</v>
      </c>
      <c r="EG15" s="52" t="n">
        <v>0.00573</v>
      </c>
      <c r="EH15" s="52" t="n">
        <v>0.00572</v>
      </c>
      <c r="EI15" s="52" t="n">
        <v>0.00572</v>
      </c>
      <c r="EJ15" s="52" t="n">
        <v>0.00572</v>
      </c>
      <c r="EK15" s="52" t="n">
        <v>0.00572</v>
      </c>
      <c r="EL15" s="52" t="n">
        <v>0.00571</v>
      </c>
      <c r="EM15" s="52" t="n">
        <v>0.00571</v>
      </c>
      <c r="EN15" s="52" t="n">
        <v>0.00571</v>
      </c>
      <c r="EO15" s="52" t="n">
        <v>0.0057</v>
      </c>
      <c r="EP15" s="52" t="n">
        <v>0.0057</v>
      </c>
      <c r="EQ15" s="52" t="n">
        <v>0.0057</v>
      </c>
      <c r="ER15" s="52" t="n">
        <v>0.00569</v>
      </c>
      <c r="ES15" s="52" t="n">
        <v>0.00569</v>
      </c>
      <c r="ET15" s="52" t="n">
        <v>0.00569</v>
      </c>
      <c r="EU15" s="52" t="n">
        <v>0.00568</v>
      </c>
      <c r="EV15" s="52" t="n">
        <v>0.00568</v>
      </c>
      <c r="EW15" s="52" t="n">
        <v>0.00568</v>
      </c>
      <c r="EX15" s="52" t="n">
        <v>0.00568</v>
      </c>
      <c r="EY15" s="52" t="n">
        <v>0.00567</v>
      </c>
      <c r="EZ15" s="52" t="n">
        <v>0.00567</v>
      </c>
      <c r="FA15" s="52" t="n">
        <v>0.00567</v>
      </c>
      <c r="FB15" s="52" t="n">
        <v>0.00566</v>
      </c>
      <c r="FC15" s="52" t="n">
        <v>0.00566</v>
      </c>
      <c r="FD15" s="52" t="n">
        <v>0.00566</v>
      </c>
      <c r="FE15" s="52" t="n">
        <v>0.00566</v>
      </c>
      <c r="FF15" s="52" t="n">
        <v>0.00565</v>
      </c>
      <c r="FG15" s="52" t="n">
        <v>0.00565</v>
      </c>
      <c r="FH15" s="52" t="n">
        <v>0.00565</v>
      </c>
      <c r="FI15" s="52" t="n">
        <v>0.00564</v>
      </c>
      <c r="FJ15" s="52" t="n">
        <v>0.00564</v>
      </c>
      <c r="FK15" s="52" t="n">
        <v>0.00564</v>
      </c>
      <c r="FL15" s="52" t="n">
        <v>0.00563</v>
      </c>
      <c r="FM15" s="52" t="n">
        <v>0.00563</v>
      </c>
      <c r="FN15" s="52" t="n">
        <v>0.00563</v>
      </c>
      <c r="FO15" s="52" t="n">
        <v>0.00562</v>
      </c>
      <c r="FP15" s="52" t="n">
        <v>0</v>
      </c>
      <c r="FQ15" s="52" t="n">
        <v>0</v>
      </c>
      <c r="FR15" s="52" t="n">
        <v>0</v>
      </c>
      <c r="FS15" s="52" t="n">
        <v>0</v>
      </c>
      <c r="FT15" s="52" t="n">
        <v>0</v>
      </c>
      <c r="FU15" s="52" t="n">
        <v>0</v>
      </c>
      <c r="FV15" s="52" t="n">
        <v>0</v>
      </c>
      <c r="FW15" s="52" t="n">
        <v>0</v>
      </c>
      <c r="FX15" s="52" t="n">
        <v>0</v>
      </c>
      <c r="FY15" s="52" t="n">
        <v>0</v>
      </c>
      <c r="FZ15" s="52" t="n">
        <v>0</v>
      </c>
      <c r="GA15" s="52" t="n">
        <v>0</v>
      </c>
    </row>
    <row r="16">
      <c r="A16" s="24" t="inlineStr">
        <is>
          <t>Contained Metal in Ore</t>
        </is>
      </c>
      <c r="B16" s="25" t="inlineStr">
        <is>
          <t>t Cu</t>
        </is>
      </c>
      <c r="C16" s="35">
        <f>SUM(D16:GA16)</f>
        <v/>
      </c>
      <c r="D16" s="40">
        <f>D10*D15</f>
        <v/>
      </c>
      <c r="E16" s="40">
        <f>E10*E15</f>
        <v/>
      </c>
      <c r="F16" s="40">
        <f>F10*F15</f>
        <v/>
      </c>
      <c r="G16" s="40">
        <f>G10*G15</f>
        <v/>
      </c>
      <c r="H16" s="40">
        <f>H10*H15</f>
        <v/>
      </c>
      <c r="I16" s="40">
        <f>I10*I15</f>
        <v/>
      </c>
      <c r="J16" s="40">
        <f>J10*J15</f>
        <v/>
      </c>
      <c r="K16" s="40">
        <f>K10*K15</f>
        <v/>
      </c>
      <c r="L16" s="40">
        <f>L10*L15</f>
        <v/>
      </c>
      <c r="M16" s="40">
        <f>M10*M15</f>
        <v/>
      </c>
      <c r="N16" s="40">
        <f>N10*N15</f>
        <v/>
      </c>
      <c r="O16" s="40">
        <f>O10*O15</f>
        <v/>
      </c>
      <c r="P16" s="40">
        <f>P10*P15</f>
        <v/>
      </c>
      <c r="Q16" s="40">
        <f>Q10*Q15</f>
        <v/>
      </c>
      <c r="R16" s="40">
        <f>R10*R15</f>
        <v/>
      </c>
      <c r="S16" s="40">
        <f>S10*S15</f>
        <v/>
      </c>
      <c r="T16" s="40">
        <f>T10*T15</f>
        <v/>
      </c>
      <c r="U16" s="40">
        <f>U10*U15</f>
        <v/>
      </c>
      <c r="V16" s="40">
        <f>V10*V15</f>
        <v/>
      </c>
      <c r="W16" s="40">
        <f>W10*W15</f>
        <v/>
      </c>
      <c r="X16" s="40">
        <f>X10*X15</f>
        <v/>
      </c>
      <c r="Y16" s="40">
        <f>Y10*Y15</f>
        <v/>
      </c>
      <c r="Z16" s="40">
        <f>Z10*Z15</f>
        <v/>
      </c>
      <c r="AA16" s="40">
        <f>AA10*AA15</f>
        <v/>
      </c>
      <c r="AB16" s="40">
        <f>AB10*AB15</f>
        <v/>
      </c>
      <c r="AC16" s="40">
        <f>AC10*AC15</f>
        <v/>
      </c>
      <c r="AD16" s="40">
        <f>AD10*AD15</f>
        <v/>
      </c>
      <c r="AE16" s="40">
        <f>AE10*AE15</f>
        <v/>
      </c>
      <c r="AF16" s="40">
        <f>AF10*AF15</f>
        <v/>
      </c>
      <c r="AG16" s="40">
        <f>AG10*AG15</f>
        <v/>
      </c>
      <c r="AH16" s="40">
        <f>AH10*AH15</f>
        <v/>
      </c>
      <c r="AI16" s="40">
        <f>AI10*AI15</f>
        <v/>
      </c>
      <c r="AJ16" s="40">
        <f>AJ10*AJ15</f>
        <v/>
      </c>
      <c r="AK16" s="40">
        <f>AK10*AK15</f>
        <v/>
      </c>
      <c r="AL16" s="40">
        <f>AL10*AL15</f>
        <v/>
      </c>
      <c r="AM16" s="40">
        <f>AM10*AM15</f>
        <v/>
      </c>
      <c r="AN16" s="40">
        <f>AN10*AN15</f>
        <v/>
      </c>
      <c r="AO16" s="40">
        <f>AO10*AO15</f>
        <v/>
      </c>
      <c r="AP16" s="40">
        <f>AP10*AP15</f>
        <v/>
      </c>
      <c r="AQ16" s="40">
        <f>AQ10*AQ15</f>
        <v/>
      </c>
      <c r="AR16" s="40">
        <f>AR10*AR15</f>
        <v/>
      </c>
      <c r="AS16" s="40">
        <f>AS10*AS15</f>
        <v/>
      </c>
      <c r="AT16" s="40">
        <f>AT10*AT15</f>
        <v/>
      </c>
      <c r="AU16" s="40">
        <f>AU10*AU15</f>
        <v/>
      </c>
      <c r="AV16" s="40">
        <f>AV10*AV15</f>
        <v/>
      </c>
      <c r="AW16" s="40">
        <f>AW10*AW15</f>
        <v/>
      </c>
      <c r="AX16" s="40">
        <f>AX10*AX15</f>
        <v/>
      </c>
      <c r="AY16" s="40">
        <f>AY10*AY15</f>
        <v/>
      </c>
      <c r="AZ16" s="40">
        <f>AZ10*AZ15</f>
        <v/>
      </c>
      <c r="BA16" s="40">
        <f>BA10*BA15</f>
        <v/>
      </c>
      <c r="BB16" s="40">
        <f>BB10*BB15</f>
        <v/>
      </c>
      <c r="BC16" s="40">
        <f>BC10*BC15</f>
        <v/>
      </c>
      <c r="BD16" s="40">
        <f>BD10*BD15</f>
        <v/>
      </c>
      <c r="BE16" s="40">
        <f>BE10*BE15</f>
        <v/>
      </c>
      <c r="BF16" s="40">
        <f>BF10*BF15</f>
        <v/>
      </c>
      <c r="BG16" s="40">
        <f>BG10*BG15</f>
        <v/>
      </c>
      <c r="BH16" s="40">
        <f>BH10*BH15</f>
        <v/>
      </c>
      <c r="BI16" s="40">
        <f>BI10*BI15</f>
        <v/>
      </c>
      <c r="BJ16" s="40">
        <f>BJ10*BJ15</f>
        <v/>
      </c>
      <c r="BK16" s="40">
        <f>BK10*BK15</f>
        <v/>
      </c>
      <c r="BL16" s="40">
        <f>BL10*BL15</f>
        <v/>
      </c>
      <c r="BM16" s="40">
        <f>BM10*BM15</f>
        <v/>
      </c>
      <c r="BN16" s="40">
        <f>BN10*BN15</f>
        <v/>
      </c>
      <c r="BO16" s="40">
        <f>BO10*BO15</f>
        <v/>
      </c>
      <c r="BP16" s="40">
        <f>BP10*BP15</f>
        <v/>
      </c>
      <c r="BQ16" s="40">
        <f>BQ10*BQ15</f>
        <v/>
      </c>
      <c r="BR16" s="40">
        <f>BR10*BR15</f>
        <v/>
      </c>
      <c r="BS16" s="40">
        <f>BS10*BS15</f>
        <v/>
      </c>
      <c r="BT16" s="40">
        <f>BT10*BT15</f>
        <v/>
      </c>
      <c r="BU16" s="40">
        <f>BU10*BU15</f>
        <v/>
      </c>
      <c r="BV16" s="40">
        <f>BV10*BV15</f>
        <v/>
      </c>
      <c r="BW16" s="40">
        <f>BW10*BW15</f>
        <v/>
      </c>
      <c r="BX16" s="40">
        <f>BX10*BX15</f>
        <v/>
      </c>
      <c r="BY16" s="40">
        <f>BY10*BY15</f>
        <v/>
      </c>
      <c r="BZ16" s="40">
        <f>BZ10*BZ15</f>
        <v/>
      </c>
      <c r="CA16" s="40">
        <f>CA10*CA15</f>
        <v/>
      </c>
      <c r="CB16" s="40">
        <f>CB10*CB15</f>
        <v/>
      </c>
      <c r="CC16" s="40">
        <f>CC10*CC15</f>
        <v/>
      </c>
      <c r="CD16" s="40">
        <f>CD10*CD15</f>
        <v/>
      </c>
      <c r="CE16" s="40">
        <f>CE10*CE15</f>
        <v/>
      </c>
      <c r="CF16" s="40">
        <f>CF10*CF15</f>
        <v/>
      </c>
      <c r="CG16" s="40">
        <f>CG10*CG15</f>
        <v/>
      </c>
      <c r="CH16" s="40">
        <f>CH10*CH15</f>
        <v/>
      </c>
      <c r="CI16" s="40">
        <f>CI10*CI15</f>
        <v/>
      </c>
      <c r="CJ16" s="40">
        <f>CJ10*CJ15</f>
        <v/>
      </c>
      <c r="CK16" s="40">
        <f>CK10*CK15</f>
        <v/>
      </c>
      <c r="CL16" s="40">
        <f>CL10*CL15</f>
        <v/>
      </c>
      <c r="CM16" s="40">
        <f>CM10*CM15</f>
        <v/>
      </c>
      <c r="CN16" s="40">
        <f>CN10*CN15</f>
        <v/>
      </c>
      <c r="CO16" s="40">
        <f>CO10*CO15</f>
        <v/>
      </c>
      <c r="CP16" s="40">
        <f>CP10*CP15</f>
        <v/>
      </c>
      <c r="CQ16" s="40">
        <f>CQ10*CQ15</f>
        <v/>
      </c>
      <c r="CR16" s="40">
        <f>CR10*CR15</f>
        <v/>
      </c>
      <c r="CS16" s="40">
        <f>CS10*CS15</f>
        <v/>
      </c>
      <c r="CT16" s="40">
        <f>CT10*CT15</f>
        <v/>
      </c>
      <c r="CU16" s="40">
        <f>CU10*CU15</f>
        <v/>
      </c>
      <c r="CV16" s="40">
        <f>CV10*CV15</f>
        <v/>
      </c>
      <c r="CW16" s="40">
        <f>CW10*CW15</f>
        <v/>
      </c>
      <c r="CX16" s="40">
        <f>CX10*CX15</f>
        <v/>
      </c>
      <c r="CY16" s="40">
        <f>CY10*CY15</f>
        <v/>
      </c>
      <c r="CZ16" s="40">
        <f>CZ10*CZ15</f>
        <v/>
      </c>
      <c r="DA16" s="40">
        <f>DA10*DA15</f>
        <v/>
      </c>
      <c r="DB16" s="40">
        <f>DB10*DB15</f>
        <v/>
      </c>
      <c r="DC16" s="40">
        <f>DC10*DC15</f>
        <v/>
      </c>
      <c r="DD16" s="40">
        <f>DD10*DD15</f>
        <v/>
      </c>
      <c r="DE16" s="40">
        <f>DE10*DE15</f>
        <v/>
      </c>
      <c r="DF16" s="40">
        <f>DF10*DF15</f>
        <v/>
      </c>
      <c r="DG16" s="40">
        <f>DG10*DG15</f>
        <v/>
      </c>
      <c r="DH16" s="40">
        <f>DH10*DH15</f>
        <v/>
      </c>
      <c r="DI16" s="40">
        <f>DI10*DI15</f>
        <v/>
      </c>
      <c r="DJ16" s="40">
        <f>DJ10*DJ15</f>
        <v/>
      </c>
      <c r="DK16" s="40">
        <f>DK10*DK15</f>
        <v/>
      </c>
      <c r="DL16" s="40">
        <f>DL10*DL15</f>
        <v/>
      </c>
      <c r="DM16" s="40">
        <f>DM10*DM15</f>
        <v/>
      </c>
      <c r="DN16" s="40">
        <f>DN10*DN15</f>
        <v/>
      </c>
      <c r="DO16" s="40">
        <f>DO10*DO15</f>
        <v/>
      </c>
      <c r="DP16" s="40">
        <f>DP10*DP15</f>
        <v/>
      </c>
      <c r="DQ16" s="40">
        <f>DQ10*DQ15</f>
        <v/>
      </c>
      <c r="DR16" s="40">
        <f>DR10*DR15</f>
        <v/>
      </c>
      <c r="DS16" s="40">
        <f>DS10*DS15</f>
        <v/>
      </c>
      <c r="DT16" s="40">
        <f>DT10*DT15</f>
        <v/>
      </c>
      <c r="DU16" s="40">
        <f>DU10*DU15</f>
        <v/>
      </c>
      <c r="DV16" s="40">
        <f>DV10*DV15</f>
        <v/>
      </c>
      <c r="DW16" s="40">
        <f>DW10*DW15</f>
        <v/>
      </c>
      <c r="DX16" s="40">
        <f>DX10*DX15</f>
        <v/>
      </c>
      <c r="DY16" s="40">
        <f>DY10*DY15</f>
        <v/>
      </c>
      <c r="DZ16" s="40">
        <f>DZ10*DZ15</f>
        <v/>
      </c>
      <c r="EA16" s="40">
        <f>EA10*EA15</f>
        <v/>
      </c>
      <c r="EB16" s="40">
        <f>EB10*EB15</f>
        <v/>
      </c>
      <c r="EC16" s="40">
        <f>EC10*EC15</f>
        <v/>
      </c>
      <c r="ED16" s="40">
        <f>ED10*ED15</f>
        <v/>
      </c>
      <c r="EE16" s="40">
        <f>EE10*EE15</f>
        <v/>
      </c>
      <c r="EF16" s="40">
        <f>EF10*EF15</f>
        <v/>
      </c>
      <c r="EG16" s="40">
        <f>EG10*EG15</f>
        <v/>
      </c>
      <c r="EH16" s="40">
        <f>EH10*EH15</f>
        <v/>
      </c>
      <c r="EI16" s="40">
        <f>EI10*EI15</f>
        <v/>
      </c>
      <c r="EJ16" s="40">
        <f>EJ10*EJ15</f>
        <v/>
      </c>
      <c r="EK16" s="40">
        <f>EK10*EK15</f>
        <v/>
      </c>
      <c r="EL16" s="40">
        <f>EL10*EL15</f>
        <v/>
      </c>
      <c r="EM16" s="40">
        <f>EM10*EM15</f>
        <v/>
      </c>
      <c r="EN16" s="40">
        <f>EN10*EN15</f>
        <v/>
      </c>
      <c r="EO16" s="40">
        <f>EO10*EO15</f>
        <v/>
      </c>
      <c r="EP16" s="40">
        <f>EP10*EP15</f>
        <v/>
      </c>
      <c r="EQ16" s="40">
        <f>EQ10*EQ15</f>
        <v/>
      </c>
      <c r="ER16" s="40">
        <f>ER10*ER15</f>
        <v/>
      </c>
      <c r="ES16" s="40">
        <f>ES10*ES15</f>
        <v/>
      </c>
      <c r="ET16" s="40">
        <f>ET10*ET15</f>
        <v/>
      </c>
      <c r="EU16" s="40">
        <f>EU10*EU15</f>
        <v/>
      </c>
      <c r="EV16" s="40">
        <f>EV10*EV15</f>
        <v/>
      </c>
      <c r="EW16" s="40">
        <f>EW10*EW15</f>
        <v/>
      </c>
      <c r="EX16" s="40">
        <f>EX10*EX15</f>
        <v/>
      </c>
      <c r="EY16" s="40">
        <f>EY10*EY15</f>
        <v/>
      </c>
      <c r="EZ16" s="40">
        <f>EZ10*EZ15</f>
        <v/>
      </c>
      <c r="FA16" s="40">
        <f>FA10*FA15</f>
        <v/>
      </c>
      <c r="FB16" s="40">
        <f>FB10*FB15</f>
        <v/>
      </c>
      <c r="FC16" s="40">
        <f>FC10*FC15</f>
        <v/>
      </c>
      <c r="FD16" s="40">
        <f>FD10*FD15</f>
        <v/>
      </c>
      <c r="FE16" s="40">
        <f>FE10*FE15</f>
        <v/>
      </c>
      <c r="FF16" s="40">
        <f>FF10*FF15</f>
        <v/>
      </c>
      <c r="FG16" s="40">
        <f>FG10*FG15</f>
        <v/>
      </c>
      <c r="FH16" s="40">
        <f>FH10*FH15</f>
        <v/>
      </c>
      <c r="FI16" s="40">
        <f>FI10*FI15</f>
        <v/>
      </c>
      <c r="FJ16" s="40">
        <f>FJ10*FJ15</f>
        <v/>
      </c>
      <c r="FK16" s="40">
        <f>FK10*FK15</f>
        <v/>
      </c>
      <c r="FL16" s="40">
        <f>FL10*FL15</f>
        <v/>
      </c>
      <c r="FM16" s="40">
        <f>FM10*FM15</f>
        <v/>
      </c>
      <c r="FN16" s="40">
        <f>FN10*FN15</f>
        <v/>
      </c>
      <c r="FO16" s="40">
        <f>FO10*FO15</f>
        <v/>
      </c>
      <c r="FP16" s="40">
        <f>FP10*FP15</f>
        <v/>
      </c>
      <c r="FQ16" s="40">
        <f>FQ10*FQ15</f>
        <v/>
      </c>
      <c r="FR16" s="40">
        <f>FR10*FR15</f>
        <v/>
      </c>
      <c r="FS16" s="40">
        <f>FS10*FS15</f>
        <v/>
      </c>
      <c r="FT16" s="40">
        <f>FT10*FT15</f>
        <v/>
      </c>
      <c r="FU16" s="40">
        <f>FU10*FU15</f>
        <v/>
      </c>
      <c r="FV16" s="40">
        <f>FV10*FV15</f>
        <v/>
      </c>
      <c r="FW16" s="40">
        <f>FW10*FW15</f>
        <v/>
      </c>
      <c r="FX16" s="40">
        <f>FX10*FX15</f>
        <v/>
      </c>
      <c r="FY16" s="40">
        <f>FY10*FY15</f>
        <v/>
      </c>
      <c r="FZ16" s="40">
        <f>FZ10*FZ15</f>
        <v/>
      </c>
      <c r="GA16" s="40">
        <f>GA10*GA15</f>
        <v/>
      </c>
    </row>
    <row r="17">
      <c r="A17" s="24" t="inlineStr">
        <is>
          <t>Process Recovery Rate</t>
        </is>
      </c>
      <c r="B17" s="25" t="inlineStr">
        <is>
          <t>%</t>
        </is>
      </c>
      <c r="D17" s="41" t="n">
        <v>0</v>
      </c>
      <c r="E17" s="41" t="n">
        <v>0</v>
      </c>
      <c r="F17" s="41" t="n">
        <v>0</v>
      </c>
      <c r="G17" s="41" t="n">
        <v>0</v>
      </c>
      <c r="H17" s="41" t="n">
        <v>0</v>
      </c>
      <c r="I17" s="41" t="n">
        <v>0</v>
      </c>
      <c r="J17" s="41" t="n">
        <v>0</v>
      </c>
      <c r="K17" s="41" t="n">
        <v>0</v>
      </c>
      <c r="L17" s="41" t="n">
        <v>0</v>
      </c>
      <c r="M17" s="41" t="n">
        <v>0</v>
      </c>
      <c r="N17" s="41" t="n">
        <v>0</v>
      </c>
      <c r="O17" s="41" t="n">
        <v>0</v>
      </c>
      <c r="P17" s="41" t="n">
        <v>0</v>
      </c>
      <c r="Q17" s="41" t="n">
        <v>0</v>
      </c>
      <c r="R17" s="41" t="n">
        <v>0</v>
      </c>
      <c r="S17" s="41" t="n">
        <v>0</v>
      </c>
      <c r="T17" s="41" t="n">
        <v>0</v>
      </c>
      <c r="U17" s="41" t="n">
        <v>0</v>
      </c>
      <c r="V17" s="41" t="n">
        <v>0</v>
      </c>
      <c r="W17" s="41" t="n">
        <v>0</v>
      </c>
      <c r="X17" s="41" t="n">
        <v>0</v>
      </c>
      <c r="Y17" s="41" t="n">
        <v>0</v>
      </c>
      <c r="Z17" s="41" t="n">
        <v>0</v>
      </c>
      <c r="AA17" s="41" t="n">
        <v>0</v>
      </c>
      <c r="AB17" s="41" t="n">
        <v>0</v>
      </c>
      <c r="AC17" s="41" t="n">
        <v>0</v>
      </c>
      <c r="AD17" s="41" t="n">
        <v>0</v>
      </c>
      <c r="AE17" s="41" t="n">
        <v>0</v>
      </c>
      <c r="AF17" s="41" t="n">
        <v>0</v>
      </c>
      <c r="AG17" s="41" t="n">
        <v>0</v>
      </c>
      <c r="AH17" s="41" t="n">
        <v>0</v>
      </c>
      <c r="AI17" s="41" t="n">
        <v>0</v>
      </c>
      <c r="AJ17" s="41" t="n">
        <v>0</v>
      </c>
      <c r="AK17" s="41" t="n">
        <v>0</v>
      </c>
      <c r="AL17" s="41" t="n">
        <v>0</v>
      </c>
      <c r="AM17" s="41" t="n">
        <v>0</v>
      </c>
      <c r="AN17" s="41" t="n">
        <v>0</v>
      </c>
      <c r="AO17" s="41" t="n">
        <v>0</v>
      </c>
      <c r="AP17" s="41" t="n">
        <v>0</v>
      </c>
      <c r="AQ17" s="41" t="n">
        <v>0</v>
      </c>
      <c r="AR17" s="41" t="n">
        <v>0</v>
      </c>
      <c r="AS17" s="41" t="n">
        <v>0</v>
      </c>
      <c r="AT17" s="41" t="n">
        <v>0.78</v>
      </c>
      <c r="AU17" s="41" t="n">
        <v>0.7846666666666667</v>
      </c>
      <c r="AV17" s="41" t="n">
        <v>0.7893333333333333</v>
      </c>
      <c r="AW17" s="41" t="n">
        <v>0.794</v>
      </c>
      <c r="AX17" s="41" t="n">
        <v>0.7986666666666666</v>
      </c>
      <c r="AY17" s="41" t="n">
        <v>0.8033333333333333</v>
      </c>
      <c r="AZ17" s="41" t="n">
        <v>0.8080000000000001</v>
      </c>
      <c r="BA17" s="41" t="n">
        <v>0.8126666666666666</v>
      </c>
      <c r="BB17" s="41" t="n">
        <v>0.8173333333333334</v>
      </c>
      <c r="BC17" s="41" t="n">
        <v>0.822</v>
      </c>
      <c r="BD17" s="41" t="n">
        <v>0.8266666666666667</v>
      </c>
      <c r="BE17" s="41" t="n">
        <v>0.8313333333333333</v>
      </c>
      <c r="BF17" s="41" t="n">
        <v>0.836</v>
      </c>
      <c r="BG17" s="41" t="n">
        <v>0.836</v>
      </c>
      <c r="BH17" s="41" t="n">
        <v>0.836</v>
      </c>
      <c r="BI17" s="41" t="n">
        <v>0.836</v>
      </c>
      <c r="BJ17" s="41" t="n">
        <v>0.836</v>
      </c>
      <c r="BK17" s="41" t="n">
        <v>0.836</v>
      </c>
      <c r="BL17" s="41" t="n">
        <v>0.836</v>
      </c>
      <c r="BM17" s="41" t="n">
        <v>0.836</v>
      </c>
      <c r="BN17" s="41" t="n">
        <v>0.836</v>
      </c>
      <c r="BO17" s="41" t="n">
        <v>0.836</v>
      </c>
      <c r="BP17" s="41" t="n">
        <v>0.836</v>
      </c>
      <c r="BQ17" s="41" t="n">
        <v>0.836</v>
      </c>
      <c r="BR17" s="41" t="n">
        <v>0.836</v>
      </c>
      <c r="BS17" s="41" t="n">
        <v>0.836</v>
      </c>
      <c r="BT17" s="41" t="n">
        <v>0.836</v>
      </c>
      <c r="BU17" s="41" t="n">
        <v>0.836</v>
      </c>
      <c r="BV17" s="41" t="n">
        <v>0.836</v>
      </c>
      <c r="BW17" s="41" t="n">
        <v>0.836</v>
      </c>
      <c r="BX17" s="41" t="n">
        <v>0.836</v>
      </c>
      <c r="BY17" s="41" t="n">
        <v>0.836</v>
      </c>
      <c r="BZ17" s="41" t="n">
        <v>0.836</v>
      </c>
      <c r="CA17" s="41" t="n">
        <v>0.836</v>
      </c>
      <c r="CB17" s="41" t="n">
        <v>0.836</v>
      </c>
      <c r="CC17" s="41" t="n">
        <v>0.836</v>
      </c>
      <c r="CD17" s="41" t="n">
        <v>0.836</v>
      </c>
      <c r="CE17" s="41" t="n">
        <v>0.836</v>
      </c>
      <c r="CF17" s="41" t="n">
        <v>0.836</v>
      </c>
      <c r="CG17" s="41" t="n">
        <v>0.836</v>
      </c>
      <c r="CH17" s="41" t="n">
        <v>0.836</v>
      </c>
      <c r="CI17" s="41" t="n">
        <v>0.836</v>
      </c>
      <c r="CJ17" s="41" t="n">
        <v>0.836</v>
      </c>
      <c r="CK17" s="41" t="n">
        <v>0.836</v>
      </c>
      <c r="CL17" s="41" t="n">
        <v>0.836</v>
      </c>
      <c r="CM17" s="41" t="n">
        <v>0.836</v>
      </c>
      <c r="CN17" s="41" t="n">
        <v>0.836</v>
      </c>
      <c r="CO17" s="41" t="n">
        <v>0.836</v>
      </c>
      <c r="CP17" s="41" t="n">
        <v>0.836</v>
      </c>
      <c r="CQ17" s="41" t="n">
        <v>0.836</v>
      </c>
      <c r="CR17" s="41" t="n">
        <v>0.836</v>
      </c>
      <c r="CS17" s="41" t="n">
        <v>0.836</v>
      </c>
      <c r="CT17" s="41" t="n">
        <v>0.836</v>
      </c>
      <c r="CU17" s="41" t="n">
        <v>0.836</v>
      </c>
      <c r="CV17" s="41" t="n">
        <v>0.836</v>
      </c>
      <c r="CW17" s="41" t="n">
        <v>0.836</v>
      </c>
      <c r="CX17" s="41" t="n">
        <v>0.836</v>
      </c>
      <c r="CY17" s="41" t="n">
        <v>0.836</v>
      </c>
      <c r="CZ17" s="41" t="n">
        <v>0.836</v>
      </c>
      <c r="DA17" s="41" t="n">
        <v>0.836</v>
      </c>
      <c r="DB17" s="41" t="n">
        <v>0.836</v>
      </c>
      <c r="DC17" s="41" t="n">
        <v>0.836</v>
      </c>
      <c r="DD17" s="41" t="n">
        <v>0.836</v>
      </c>
      <c r="DE17" s="41" t="n">
        <v>0.836</v>
      </c>
      <c r="DF17" s="41" t="n">
        <v>0.836</v>
      </c>
      <c r="DG17" s="41" t="n">
        <v>0.836</v>
      </c>
      <c r="DH17" s="41" t="n">
        <v>0.836</v>
      </c>
      <c r="DI17" s="41" t="n">
        <v>0.836</v>
      </c>
      <c r="DJ17" s="41" t="n">
        <v>0.836</v>
      </c>
      <c r="DK17" s="41" t="n">
        <v>0.836</v>
      </c>
      <c r="DL17" s="41" t="n">
        <v>0.836</v>
      </c>
      <c r="DM17" s="41" t="n">
        <v>0.836</v>
      </c>
      <c r="DN17" s="41" t="n">
        <v>0.836</v>
      </c>
      <c r="DO17" s="41" t="n">
        <v>0.836</v>
      </c>
      <c r="DP17" s="41" t="n">
        <v>0.836</v>
      </c>
      <c r="DQ17" s="41" t="n">
        <v>0.836</v>
      </c>
      <c r="DR17" s="41" t="n">
        <v>0.836</v>
      </c>
      <c r="DS17" s="41" t="n">
        <v>0.836</v>
      </c>
      <c r="DT17" s="41" t="n">
        <v>0.836</v>
      </c>
      <c r="DU17" s="41" t="n">
        <v>0.836</v>
      </c>
      <c r="DV17" s="41" t="n">
        <v>0.836</v>
      </c>
      <c r="DW17" s="41" t="n">
        <v>0.836</v>
      </c>
      <c r="DX17" s="41" t="n">
        <v>0.836</v>
      </c>
      <c r="DY17" s="41" t="n">
        <v>0.836</v>
      </c>
      <c r="DZ17" s="41" t="n">
        <v>0.836</v>
      </c>
      <c r="EA17" s="41" t="n">
        <v>0.836</v>
      </c>
      <c r="EB17" s="41" t="n">
        <v>0.836</v>
      </c>
      <c r="EC17" s="41" t="n">
        <v>0.836</v>
      </c>
      <c r="ED17" s="41" t="n">
        <v>0.836</v>
      </c>
      <c r="EE17" s="41" t="n">
        <v>0.836</v>
      </c>
      <c r="EF17" s="41" t="n">
        <v>0.836</v>
      </c>
      <c r="EG17" s="41" t="n">
        <v>0.836</v>
      </c>
      <c r="EH17" s="41" t="n">
        <v>0.836</v>
      </c>
      <c r="EI17" s="41" t="n">
        <v>0.836</v>
      </c>
      <c r="EJ17" s="41" t="n">
        <v>0.836</v>
      </c>
      <c r="EK17" s="41" t="n">
        <v>0.836</v>
      </c>
      <c r="EL17" s="41" t="n">
        <v>0.836</v>
      </c>
      <c r="EM17" s="41" t="n">
        <v>0.836</v>
      </c>
      <c r="EN17" s="41" t="n">
        <v>0.836</v>
      </c>
      <c r="EO17" s="41" t="n">
        <v>0.836</v>
      </c>
      <c r="EP17" s="41" t="n">
        <v>0.836</v>
      </c>
      <c r="EQ17" s="41" t="n">
        <v>0.836</v>
      </c>
      <c r="ER17" s="41" t="n">
        <v>0.836</v>
      </c>
      <c r="ES17" s="41" t="n">
        <v>0.836</v>
      </c>
      <c r="ET17" s="41" t="n">
        <v>0.836</v>
      </c>
      <c r="EU17" s="41" t="n">
        <v>0.836</v>
      </c>
      <c r="EV17" s="41" t="n">
        <v>0.836</v>
      </c>
      <c r="EW17" s="41" t="n">
        <v>0.836</v>
      </c>
      <c r="EX17" s="41" t="n">
        <v>0.836</v>
      </c>
      <c r="EY17" s="41" t="n">
        <v>0.836</v>
      </c>
      <c r="EZ17" s="41" t="n">
        <v>0.836</v>
      </c>
      <c r="FA17" s="41" t="n">
        <v>0.836</v>
      </c>
      <c r="FB17" s="41" t="n">
        <v>0.836</v>
      </c>
      <c r="FC17" s="41" t="n">
        <v>0.836</v>
      </c>
      <c r="FD17" s="41" t="n">
        <v>0.836</v>
      </c>
      <c r="FE17" s="41" t="n">
        <v>0.836</v>
      </c>
      <c r="FF17" s="41" t="n">
        <v>0.836</v>
      </c>
      <c r="FG17" s="41" t="n">
        <v>0.836</v>
      </c>
      <c r="FH17" s="41" t="n">
        <v>0.836</v>
      </c>
      <c r="FI17" s="41" t="n">
        <v>0.836</v>
      </c>
      <c r="FJ17" s="41" t="n">
        <v>0.836</v>
      </c>
      <c r="FK17" s="41" t="n">
        <v>0.836</v>
      </c>
      <c r="FL17" s="41" t="n">
        <v>0.836</v>
      </c>
      <c r="FM17" s="41" t="n">
        <v>0.836</v>
      </c>
      <c r="FN17" s="41" t="n">
        <v>0.836</v>
      </c>
      <c r="FO17" s="41" t="n">
        <v>0.836</v>
      </c>
      <c r="FP17" s="41" t="n">
        <v>0</v>
      </c>
      <c r="FQ17" s="41" t="n">
        <v>0</v>
      </c>
      <c r="FR17" s="41" t="n">
        <v>0</v>
      </c>
      <c r="FS17" s="41" t="n">
        <v>0</v>
      </c>
      <c r="FT17" s="41" t="n">
        <v>0</v>
      </c>
      <c r="FU17" s="41" t="n">
        <v>0</v>
      </c>
      <c r="FV17" s="41" t="n">
        <v>0</v>
      </c>
      <c r="FW17" s="41" t="n">
        <v>0</v>
      </c>
      <c r="FX17" s="41" t="n">
        <v>0</v>
      </c>
      <c r="FY17" s="41" t="n">
        <v>0</v>
      </c>
      <c r="FZ17" s="41" t="n">
        <v>0</v>
      </c>
      <c r="GA17" s="41" t="n">
        <v>0</v>
      </c>
    </row>
    <row r="18">
      <c r="A18" s="24" t="inlineStr">
        <is>
          <t>Recovered Metal</t>
        </is>
      </c>
      <c r="B18" s="25" t="inlineStr">
        <is>
          <t>t Cu</t>
        </is>
      </c>
      <c r="C18" s="35">
        <f>SUM(D18:GA18)</f>
        <v/>
      </c>
      <c r="D18" s="40">
        <f>D16*D17</f>
        <v/>
      </c>
      <c r="E18" s="40">
        <f>E16*E17</f>
        <v/>
      </c>
      <c r="F18" s="40">
        <f>F16*F17</f>
        <v/>
      </c>
      <c r="G18" s="40">
        <f>G16*G17</f>
        <v/>
      </c>
      <c r="H18" s="40">
        <f>H16*H17</f>
        <v/>
      </c>
      <c r="I18" s="40">
        <f>I16*I17</f>
        <v/>
      </c>
      <c r="J18" s="40">
        <f>J16*J17</f>
        <v/>
      </c>
      <c r="K18" s="40">
        <f>K16*K17</f>
        <v/>
      </c>
      <c r="L18" s="40">
        <f>L16*L17</f>
        <v/>
      </c>
      <c r="M18" s="40">
        <f>M16*M17</f>
        <v/>
      </c>
      <c r="N18" s="40">
        <f>N16*N17</f>
        <v/>
      </c>
      <c r="O18" s="40">
        <f>O16*O17</f>
        <v/>
      </c>
      <c r="P18" s="40">
        <f>P16*P17</f>
        <v/>
      </c>
      <c r="Q18" s="40">
        <f>Q16*Q17</f>
        <v/>
      </c>
      <c r="R18" s="40">
        <f>R16*R17</f>
        <v/>
      </c>
      <c r="S18" s="40">
        <f>S16*S17</f>
        <v/>
      </c>
      <c r="T18" s="40">
        <f>T16*T17</f>
        <v/>
      </c>
      <c r="U18" s="40">
        <f>U16*U17</f>
        <v/>
      </c>
      <c r="V18" s="40">
        <f>V16*V17</f>
        <v/>
      </c>
      <c r="W18" s="40">
        <f>W16*W17</f>
        <v/>
      </c>
      <c r="X18" s="40">
        <f>X16*X17</f>
        <v/>
      </c>
      <c r="Y18" s="40">
        <f>Y16*Y17</f>
        <v/>
      </c>
      <c r="Z18" s="40">
        <f>Z16*Z17</f>
        <v/>
      </c>
      <c r="AA18" s="40">
        <f>AA16*AA17</f>
        <v/>
      </c>
      <c r="AB18" s="40">
        <f>AB16*AB17</f>
        <v/>
      </c>
      <c r="AC18" s="40">
        <f>AC16*AC17</f>
        <v/>
      </c>
      <c r="AD18" s="40">
        <f>AD16*AD17</f>
        <v/>
      </c>
      <c r="AE18" s="40">
        <f>AE16*AE17</f>
        <v/>
      </c>
      <c r="AF18" s="40">
        <f>AF16*AF17</f>
        <v/>
      </c>
      <c r="AG18" s="40">
        <f>AG16*AG17</f>
        <v/>
      </c>
      <c r="AH18" s="40">
        <f>AH16*AH17</f>
        <v/>
      </c>
      <c r="AI18" s="40">
        <f>AI16*AI17</f>
        <v/>
      </c>
      <c r="AJ18" s="40">
        <f>AJ16*AJ17</f>
        <v/>
      </c>
      <c r="AK18" s="40">
        <f>AK16*AK17</f>
        <v/>
      </c>
      <c r="AL18" s="40">
        <f>AL16*AL17</f>
        <v/>
      </c>
      <c r="AM18" s="40">
        <f>AM16*AM17</f>
        <v/>
      </c>
      <c r="AN18" s="40">
        <f>AN16*AN17</f>
        <v/>
      </c>
      <c r="AO18" s="40">
        <f>AO16*AO17</f>
        <v/>
      </c>
      <c r="AP18" s="40">
        <f>AP16*AP17</f>
        <v/>
      </c>
      <c r="AQ18" s="40">
        <f>AQ16*AQ17</f>
        <v/>
      </c>
      <c r="AR18" s="40">
        <f>AR16*AR17</f>
        <v/>
      </c>
      <c r="AS18" s="40">
        <f>AS16*AS17</f>
        <v/>
      </c>
      <c r="AT18" s="40">
        <f>AT16*AT17</f>
        <v/>
      </c>
      <c r="AU18" s="40">
        <f>AU16*AU17</f>
        <v/>
      </c>
      <c r="AV18" s="40">
        <f>AV16*AV17</f>
        <v/>
      </c>
      <c r="AW18" s="40">
        <f>AW16*AW17</f>
        <v/>
      </c>
      <c r="AX18" s="40">
        <f>AX16*AX17</f>
        <v/>
      </c>
      <c r="AY18" s="40">
        <f>AY16*AY17</f>
        <v/>
      </c>
      <c r="AZ18" s="40">
        <f>AZ16*AZ17</f>
        <v/>
      </c>
      <c r="BA18" s="40">
        <f>BA16*BA17</f>
        <v/>
      </c>
      <c r="BB18" s="40">
        <f>BB16*BB17</f>
        <v/>
      </c>
      <c r="BC18" s="40">
        <f>BC16*BC17</f>
        <v/>
      </c>
      <c r="BD18" s="40">
        <f>BD16*BD17</f>
        <v/>
      </c>
      <c r="BE18" s="40">
        <f>BE16*BE17</f>
        <v/>
      </c>
      <c r="BF18" s="40">
        <f>BF16*BF17</f>
        <v/>
      </c>
      <c r="BG18" s="40">
        <f>BG16*BG17</f>
        <v/>
      </c>
      <c r="BH18" s="40">
        <f>BH16*BH17</f>
        <v/>
      </c>
      <c r="BI18" s="40">
        <f>BI16*BI17</f>
        <v/>
      </c>
      <c r="BJ18" s="40">
        <f>BJ16*BJ17</f>
        <v/>
      </c>
      <c r="BK18" s="40">
        <f>BK16*BK17</f>
        <v/>
      </c>
      <c r="BL18" s="40">
        <f>BL16*BL17</f>
        <v/>
      </c>
      <c r="BM18" s="40">
        <f>BM16*BM17</f>
        <v/>
      </c>
      <c r="BN18" s="40">
        <f>BN16*BN17</f>
        <v/>
      </c>
      <c r="BO18" s="40">
        <f>BO16*BO17</f>
        <v/>
      </c>
      <c r="BP18" s="40">
        <f>BP16*BP17</f>
        <v/>
      </c>
      <c r="BQ18" s="40">
        <f>BQ16*BQ17</f>
        <v/>
      </c>
      <c r="BR18" s="40">
        <f>BR16*BR17</f>
        <v/>
      </c>
      <c r="BS18" s="40">
        <f>BS16*BS17</f>
        <v/>
      </c>
      <c r="BT18" s="40">
        <f>BT16*BT17</f>
        <v/>
      </c>
      <c r="BU18" s="40">
        <f>BU16*BU17</f>
        <v/>
      </c>
      <c r="BV18" s="40">
        <f>BV16*BV17</f>
        <v/>
      </c>
      <c r="BW18" s="40">
        <f>BW16*BW17</f>
        <v/>
      </c>
      <c r="BX18" s="40">
        <f>BX16*BX17</f>
        <v/>
      </c>
      <c r="BY18" s="40">
        <f>BY16*BY17</f>
        <v/>
      </c>
      <c r="BZ18" s="40">
        <f>BZ16*BZ17</f>
        <v/>
      </c>
      <c r="CA18" s="40">
        <f>CA16*CA17</f>
        <v/>
      </c>
      <c r="CB18" s="40">
        <f>CB16*CB17</f>
        <v/>
      </c>
      <c r="CC18" s="40">
        <f>CC16*CC17</f>
        <v/>
      </c>
      <c r="CD18" s="40">
        <f>CD16*CD17</f>
        <v/>
      </c>
      <c r="CE18" s="40">
        <f>CE16*CE17</f>
        <v/>
      </c>
      <c r="CF18" s="40">
        <f>CF16*CF17</f>
        <v/>
      </c>
      <c r="CG18" s="40">
        <f>CG16*CG17</f>
        <v/>
      </c>
      <c r="CH18" s="40">
        <f>CH16*CH17</f>
        <v/>
      </c>
      <c r="CI18" s="40">
        <f>CI16*CI17</f>
        <v/>
      </c>
      <c r="CJ18" s="40">
        <f>CJ16*CJ17</f>
        <v/>
      </c>
      <c r="CK18" s="40">
        <f>CK16*CK17</f>
        <v/>
      </c>
      <c r="CL18" s="40">
        <f>CL16*CL17</f>
        <v/>
      </c>
      <c r="CM18" s="40">
        <f>CM16*CM17</f>
        <v/>
      </c>
      <c r="CN18" s="40">
        <f>CN16*CN17</f>
        <v/>
      </c>
      <c r="CO18" s="40">
        <f>CO16*CO17</f>
        <v/>
      </c>
      <c r="CP18" s="40">
        <f>CP16*CP17</f>
        <v/>
      </c>
      <c r="CQ18" s="40">
        <f>CQ16*CQ17</f>
        <v/>
      </c>
      <c r="CR18" s="40">
        <f>CR16*CR17</f>
        <v/>
      </c>
      <c r="CS18" s="40">
        <f>CS16*CS17</f>
        <v/>
      </c>
      <c r="CT18" s="40">
        <f>CT16*CT17</f>
        <v/>
      </c>
      <c r="CU18" s="40">
        <f>CU16*CU17</f>
        <v/>
      </c>
      <c r="CV18" s="40">
        <f>CV16*CV17</f>
        <v/>
      </c>
      <c r="CW18" s="40">
        <f>CW16*CW17</f>
        <v/>
      </c>
      <c r="CX18" s="40">
        <f>CX16*CX17</f>
        <v/>
      </c>
      <c r="CY18" s="40">
        <f>CY16*CY17</f>
        <v/>
      </c>
      <c r="CZ18" s="40">
        <f>CZ16*CZ17</f>
        <v/>
      </c>
      <c r="DA18" s="40">
        <f>DA16*DA17</f>
        <v/>
      </c>
      <c r="DB18" s="40">
        <f>DB16*DB17</f>
        <v/>
      </c>
      <c r="DC18" s="40">
        <f>DC16*DC17</f>
        <v/>
      </c>
      <c r="DD18" s="40">
        <f>DD16*DD17</f>
        <v/>
      </c>
      <c r="DE18" s="40">
        <f>DE16*DE17</f>
        <v/>
      </c>
      <c r="DF18" s="40">
        <f>DF16*DF17</f>
        <v/>
      </c>
      <c r="DG18" s="40">
        <f>DG16*DG17</f>
        <v/>
      </c>
      <c r="DH18" s="40">
        <f>DH16*DH17</f>
        <v/>
      </c>
      <c r="DI18" s="40">
        <f>DI16*DI17</f>
        <v/>
      </c>
      <c r="DJ18" s="40">
        <f>DJ16*DJ17</f>
        <v/>
      </c>
      <c r="DK18" s="40">
        <f>DK16*DK17</f>
        <v/>
      </c>
      <c r="DL18" s="40">
        <f>DL16*DL17</f>
        <v/>
      </c>
      <c r="DM18" s="40">
        <f>DM16*DM17</f>
        <v/>
      </c>
      <c r="DN18" s="40">
        <f>DN16*DN17</f>
        <v/>
      </c>
      <c r="DO18" s="40">
        <f>DO16*DO17</f>
        <v/>
      </c>
      <c r="DP18" s="40">
        <f>DP16*DP17</f>
        <v/>
      </c>
      <c r="DQ18" s="40">
        <f>DQ16*DQ17</f>
        <v/>
      </c>
      <c r="DR18" s="40">
        <f>DR16*DR17</f>
        <v/>
      </c>
      <c r="DS18" s="40">
        <f>DS16*DS17</f>
        <v/>
      </c>
      <c r="DT18" s="40">
        <f>DT16*DT17</f>
        <v/>
      </c>
      <c r="DU18" s="40">
        <f>DU16*DU17</f>
        <v/>
      </c>
      <c r="DV18" s="40">
        <f>DV16*DV17</f>
        <v/>
      </c>
      <c r="DW18" s="40">
        <f>DW16*DW17</f>
        <v/>
      </c>
      <c r="DX18" s="40">
        <f>DX16*DX17</f>
        <v/>
      </c>
      <c r="DY18" s="40">
        <f>DY16*DY17</f>
        <v/>
      </c>
      <c r="DZ18" s="40">
        <f>DZ16*DZ17</f>
        <v/>
      </c>
      <c r="EA18" s="40">
        <f>EA16*EA17</f>
        <v/>
      </c>
      <c r="EB18" s="40">
        <f>EB16*EB17</f>
        <v/>
      </c>
      <c r="EC18" s="40">
        <f>EC16*EC17</f>
        <v/>
      </c>
      <c r="ED18" s="40">
        <f>ED16*ED17</f>
        <v/>
      </c>
      <c r="EE18" s="40">
        <f>EE16*EE17</f>
        <v/>
      </c>
      <c r="EF18" s="40">
        <f>EF16*EF17</f>
        <v/>
      </c>
      <c r="EG18" s="40">
        <f>EG16*EG17</f>
        <v/>
      </c>
      <c r="EH18" s="40">
        <f>EH16*EH17</f>
        <v/>
      </c>
      <c r="EI18" s="40">
        <f>EI16*EI17</f>
        <v/>
      </c>
      <c r="EJ18" s="40">
        <f>EJ16*EJ17</f>
        <v/>
      </c>
      <c r="EK18" s="40">
        <f>EK16*EK17</f>
        <v/>
      </c>
      <c r="EL18" s="40">
        <f>EL16*EL17</f>
        <v/>
      </c>
      <c r="EM18" s="40">
        <f>EM16*EM17</f>
        <v/>
      </c>
      <c r="EN18" s="40">
        <f>EN16*EN17</f>
        <v/>
      </c>
      <c r="EO18" s="40">
        <f>EO16*EO17</f>
        <v/>
      </c>
      <c r="EP18" s="40">
        <f>EP16*EP17</f>
        <v/>
      </c>
      <c r="EQ18" s="40">
        <f>EQ16*EQ17</f>
        <v/>
      </c>
      <c r="ER18" s="40">
        <f>ER16*ER17</f>
        <v/>
      </c>
      <c r="ES18" s="40">
        <f>ES16*ES17</f>
        <v/>
      </c>
      <c r="ET18" s="40">
        <f>ET16*ET17</f>
        <v/>
      </c>
      <c r="EU18" s="40">
        <f>EU16*EU17</f>
        <v/>
      </c>
      <c r="EV18" s="40">
        <f>EV16*EV17</f>
        <v/>
      </c>
      <c r="EW18" s="40">
        <f>EW16*EW17</f>
        <v/>
      </c>
      <c r="EX18" s="40">
        <f>EX16*EX17</f>
        <v/>
      </c>
      <c r="EY18" s="40">
        <f>EY16*EY17</f>
        <v/>
      </c>
      <c r="EZ18" s="40">
        <f>EZ16*EZ17</f>
        <v/>
      </c>
      <c r="FA18" s="40">
        <f>FA16*FA17</f>
        <v/>
      </c>
      <c r="FB18" s="40">
        <f>FB16*FB17</f>
        <v/>
      </c>
      <c r="FC18" s="40">
        <f>FC16*FC17</f>
        <v/>
      </c>
      <c r="FD18" s="40">
        <f>FD16*FD17</f>
        <v/>
      </c>
      <c r="FE18" s="40">
        <f>FE16*FE17</f>
        <v/>
      </c>
      <c r="FF18" s="40">
        <f>FF16*FF17</f>
        <v/>
      </c>
      <c r="FG18" s="40">
        <f>FG16*FG17</f>
        <v/>
      </c>
      <c r="FH18" s="40">
        <f>FH16*FH17</f>
        <v/>
      </c>
      <c r="FI18" s="40">
        <f>FI16*FI17</f>
        <v/>
      </c>
      <c r="FJ18" s="40">
        <f>FJ16*FJ17</f>
        <v/>
      </c>
      <c r="FK18" s="40">
        <f>FK16*FK17</f>
        <v/>
      </c>
      <c r="FL18" s="40">
        <f>FL16*FL17</f>
        <v/>
      </c>
      <c r="FM18" s="40">
        <f>FM16*FM17</f>
        <v/>
      </c>
      <c r="FN18" s="40">
        <f>FN16*FN17</f>
        <v/>
      </c>
      <c r="FO18" s="40">
        <f>FO16*FO17</f>
        <v/>
      </c>
      <c r="FP18" s="40">
        <f>FP16*FP17</f>
        <v/>
      </c>
      <c r="FQ18" s="40">
        <f>FQ16*FQ17</f>
        <v/>
      </c>
      <c r="FR18" s="40">
        <f>FR16*FR17</f>
        <v/>
      </c>
      <c r="FS18" s="40">
        <f>FS16*FS17</f>
        <v/>
      </c>
      <c r="FT18" s="40">
        <f>FT16*FT17</f>
        <v/>
      </c>
      <c r="FU18" s="40">
        <f>FU16*FU17</f>
        <v/>
      </c>
      <c r="FV18" s="40">
        <f>FV16*FV17</f>
        <v/>
      </c>
      <c r="FW18" s="40">
        <f>FW16*FW17</f>
        <v/>
      </c>
      <c r="FX18" s="40">
        <f>FX16*FX17</f>
        <v/>
      </c>
      <c r="FY18" s="40">
        <f>FY16*FY17</f>
        <v/>
      </c>
      <c r="FZ18" s="40">
        <f>FZ16*FZ17</f>
        <v/>
      </c>
      <c r="GA18" s="40">
        <f>GA16*GA17</f>
        <v/>
      </c>
    </row>
    <row r="19">
      <c r="A19" s="24" t="inlineStr">
        <is>
          <t>Payable Metal (after smelter)</t>
        </is>
      </c>
      <c r="B19" s="25" t="inlineStr">
        <is>
          <t>t Cu</t>
        </is>
      </c>
      <c r="C19" s="35">
        <f>SUM(D19:GA19)</f>
        <v/>
      </c>
      <c r="D19" s="42">
        <f>D18*i_Config!B43</f>
        <v/>
      </c>
      <c r="E19" s="42">
        <f>E18*i_Config!B43</f>
        <v/>
      </c>
      <c r="F19" s="42">
        <f>F18*i_Config!B43</f>
        <v/>
      </c>
      <c r="G19" s="42">
        <f>G18*i_Config!B43</f>
        <v/>
      </c>
      <c r="H19" s="42">
        <f>H18*i_Config!B43</f>
        <v/>
      </c>
      <c r="I19" s="42">
        <f>I18*i_Config!B43</f>
        <v/>
      </c>
      <c r="J19" s="42">
        <f>J18*i_Config!B43</f>
        <v/>
      </c>
      <c r="K19" s="42">
        <f>K18*i_Config!B43</f>
        <v/>
      </c>
      <c r="L19" s="42">
        <f>L18*i_Config!B43</f>
        <v/>
      </c>
      <c r="M19" s="42">
        <f>M18*i_Config!B43</f>
        <v/>
      </c>
      <c r="N19" s="42">
        <f>N18*i_Config!B43</f>
        <v/>
      </c>
      <c r="O19" s="42">
        <f>O18*i_Config!B43</f>
        <v/>
      </c>
      <c r="P19" s="42">
        <f>P18*i_Config!B43</f>
        <v/>
      </c>
      <c r="Q19" s="42">
        <f>Q18*i_Config!B43</f>
        <v/>
      </c>
      <c r="R19" s="42">
        <f>R18*i_Config!B43</f>
        <v/>
      </c>
      <c r="S19" s="42">
        <f>S18*i_Config!B43</f>
        <v/>
      </c>
      <c r="T19" s="42">
        <f>T18*i_Config!B43</f>
        <v/>
      </c>
      <c r="U19" s="42">
        <f>U18*i_Config!B43</f>
        <v/>
      </c>
      <c r="V19" s="42">
        <f>V18*i_Config!B43</f>
        <v/>
      </c>
      <c r="W19" s="42">
        <f>W18*i_Config!B43</f>
        <v/>
      </c>
      <c r="X19" s="42">
        <f>X18*i_Config!B43</f>
        <v/>
      </c>
      <c r="Y19" s="42">
        <f>Y18*i_Config!B43</f>
        <v/>
      </c>
      <c r="Z19" s="42">
        <f>Z18*i_Config!B43</f>
        <v/>
      </c>
      <c r="AA19" s="42">
        <f>AA18*i_Config!B43</f>
        <v/>
      </c>
      <c r="AB19" s="42">
        <f>AB18*i_Config!B43</f>
        <v/>
      </c>
      <c r="AC19" s="42">
        <f>AC18*i_Config!B43</f>
        <v/>
      </c>
      <c r="AD19" s="42">
        <f>AD18*i_Config!B43</f>
        <v/>
      </c>
      <c r="AE19" s="42">
        <f>AE18*i_Config!B43</f>
        <v/>
      </c>
      <c r="AF19" s="42">
        <f>AF18*i_Config!B43</f>
        <v/>
      </c>
      <c r="AG19" s="42">
        <f>AG18*i_Config!B43</f>
        <v/>
      </c>
      <c r="AH19" s="42">
        <f>AH18*i_Config!B43</f>
        <v/>
      </c>
      <c r="AI19" s="42">
        <f>AI18*i_Config!B43</f>
        <v/>
      </c>
      <c r="AJ19" s="42">
        <f>AJ18*i_Config!B43</f>
        <v/>
      </c>
      <c r="AK19" s="42">
        <f>AK18*i_Config!B43</f>
        <v/>
      </c>
      <c r="AL19" s="42">
        <f>AL18*i_Config!B43</f>
        <v/>
      </c>
      <c r="AM19" s="42">
        <f>AM18*i_Config!B43</f>
        <v/>
      </c>
      <c r="AN19" s="42">
        <f>AN18*i_Config!B43</f>
        <v/>
      </c>
      <c r="AO19" s="42">
        <f>AO18*i_Config!B43</f>
        <v/>
      </c>
      <c r="AP19" s="42">
        <f>AP18*i_Config!B43</f>
        <v/>
      </c>
      <c r="AQ19" s="42">
        <f>AQ18*i_Config!B43</f>
        <v/>
      </c>
      <c r="AR19" s="42">
        <f>AR18*i_Config!B43</f>
        <v/>
      </c>
      <c r="AS19" s="42">
        <f>AS18*i_Config!B43</f>
        <v/>
      </c>
      <c r="AT19" s="42">
        <f>AT18*i_Config!B43</f>
        <v/>
      </c>
      <c r="AU19" s="42">
        <f>AU18*i_Config!B43</f>
        <v/>
      </c>
      <c r="AV19" s="42">
        <f>AV18*i_Config!B43</f>
        <v/>
      </c>
      <c r="AW19" s="42">
        <f>AW18*i_Config!B43</f>
        <v/>
      </c>
      <c r="AX19" s="42">
        <f>AX18*i_Config!B43</f>
        <v/>
      </c>
      <c r="AY19" s="42">
        <f>AY18*i_Config!B43</f>
        <v/>
      </c>
      <c r="AZ19" s="42">
        <f>AZ18*i_Config!B43</f>
        <v/>
      </c>
      <c r="BA19" s="42">
        <f>BA18*i_Config!B43</f>
        <v/>
      </c>
      <c r="BB19" s="42">
        <f>BB18*i_Config!B43</f>
        <v/>
      </c>
      <c r="BC19" s="42">
        <f>BC18*i_Config!B43</f>
        <v/>
      </c>
      <c r="BD19" s="42">
        <f>BD18*i_Config!B43</f>
        <v/>
      </c>
      <c r="BE19" s="42">
        <f>BE18*i_Config!B43</f>
        <v/>
      </c>
      <c r="BF19" s="42">
        <f>BF18*i_Config!B43</f>
        <v/>
      </c>
      <c r="BG19" s="42">
        <f>BG18*i_Config!B43</f>
        <v/>
      </c>
      <c r="BH19" s="42">
        <f>BH18*i_Config!B43</f>
        <v/>
      </c>
      <c r="BI19" s="42">
        <f>BI18*i_Config!B43</f>
        <v/>
      </c>
      <c r="BJ19" s="42">
        <f>BJ18*i_Config!B43</f>
        <v/>
      </c>
      <c r="BK19" s="42">
        <f>BK18*i_Config!B43</f>
        <v/>
      </c>
      <c r="BL19" s="42">
        <f>BL18*i_Config!B43</f>
        <v/>
      </c>
      <c r="BM19" s="42">
        <f>BM18*i_Config!B43</f>
        <v/>
      </c>
      <c r="BN19" s="42">
        <f>BN18*i_Config!B43</f>
        <v/>
      </c>
      <c r="BO19" s="42">
        <f>BO18*i_Config!B43</f>
        <v/>
      </c>
      <c r="BP19" s="42">
        <f>BP18*i_Config!B43</f>
        <v/>
      </c>
      <c r="BQ19" s="42">
        <f>BQ18*i_Config!B43</f>
        <v/>
      </c>
      <c r="BR19" s="42">
        <f>BR18*i_Config!B43</f>
        <v/>
      </c>
      <c r="BS19" s="42">
        <f>BS18*i_Config!B43</f>
        <v/>
      </c>
      <c r="BT19" s="42">
        <f>BT18*i_Config!B43</f>
        <v/>
      </c>
      <c r="BU19" s="42">
        <f>BU18*i_Config!B43</f>
        <v/>
      </c>
      <c r="BV19" s="42">
        <f>BV18*i_Config!B43</f>
        <v/>
      </c>
      <c r="BW19" s="42">
        <f>BW18*i_Config!B43</f>
        <v/>
      </c>
      <c r="BX19" s="42">
        <f>BX18*i_Config!B43</f>
        <v/>
      </c>
      <c r="BY19" s="42">
        <f>BY18*i_Config!B43</f>
        <v/>
      </c>
      <c r="BZ19" s="42">
        <f>BZ18*i_Config!B43</f>
        <v/>
      </c>
      <c r="CA19" s="42">
        <f>CA18*i_Config!B43</f>
        <v/>
      </c>
      <c r="CB19" s="42">
        <f>CB18*i_Config!B43</f>
        <v/>
      </c>
      <c r="CC19" s="42">
        <f>CC18*i_Config!B43</f>
        <v/>
      </c>
      <c r="CD19" s="42">
        <f>CD18*i_Config!B43</f>
        <v/>
      </c>
      <c r="CE19" s="42">
        <f>CE18*i_Config!B43</f>
        <v/>
      </c>
      <c r="CF19" s="42">
        <f>CF18*i_Config!B43</f>
        <v/>
      </c>
      <c r="CG19" s="42">
        <f>CG18*i_Config!B43</f>
        <v/>
      </c>
      <c r="CH19" s="42">
        <f>CH18*i_Config!B43</f>
        <v/>
      </c>
      <c r="CI19" s="42">
        <f>CI18*i_Config!B43</f>
        <v/>
      </c>
      <c r="CJ19" s="42">
        <f>CJ18*i_Config!B43</f>
        <v/>
      </c>
      <c r="CK19" s="42">
        <f>CK18*i_Config!B43</f>
        <v/>
      </c>
      <c r="CL19" s="42">
        <f>CL18*i_Config!B43</f>
        <v/>
      </c>
      <c r="CM19" s="42">
        <f>CM18*i_Config!B43</f>
        <v/>
      </c>
      <c r="CN19" s="42">
        <f>CN18*i_Config!B43</f>
        <v/>
      </c>
      <c r="CO19" s="42">
        <f>CO18*i_Config!B43</f>
        <v/>
      </c>
      <c r="CP19" s="42">
        <f>CP18*i_Config!B43</f>
        <v/>
      </c>
      <c r="CQ19" s="42">
        <f>CQ18*i_Config!B43</f>
        <v/>
      </c>
      <c r="CR19" s="42">
        <f>CR18*i_Config!B43</f>
        <v/>
      </c>
      <c r="CS19" s="42">
        <f>CS18*i_Config!B43</f>
        <v/>
      </c>
      <c r="CT19" s="42">
        <f>CT18*i_Config!B43</f>
        <v/>
      </c>
      <c r="CU19" s="42">
        <f>CU18*i_Config!B43</f>
        <v/>
      </c>
      <c r="CV19" s="42">
        <f>CV18*i_Config!B43</f>
        <v/>
      </c>
      <c r="CW19" s="42">
        <f>CW18*i_Config!B43</f>
        <v/>
      </c>
      <c r="CX19" s="42">
        <f>CX18*i_Config!B43</f>
        <v/>
      </c>
      <c r="CY19" s="42">
        <f>CY18*i_Config!B43</f>
        <v/>
      </c>
      <c r="CZ19" s="42">
        <f>CZ18*i_Config!B43</f>
        <v/>
      </c>
      <c r="DA19" s="42">
        <f>DA18*i_Config!B43</f>
        <v/>
      </c>
      <c r="DB19" s="42">
        <f>DB18*i_Config!B43</f>
        <v/>
      </c>
      <c r="DC19" s="42">
        <f>DC18*i_Config!B43</f>
        <v/>
      </c>
      <c r="DD19" s="42">
        <f>DD18*i_Config!B43</f>
        <v/>
      </c>
      <c r="DE19" s="42">
        <f>DE18*i_Config!B43</f>
        <v/>
      </c>
      <c r="DF19" s="42">
        <f>DF18*i_Config!B43</f>
        <v/>
      </c>
      <c r="DG19" s="42">
        <f>DG18*i_Config!B43</f>
        <v/>
      </c>
      <c r="DH19" s="42">
        <f>DH18*i_Config!B43</f>
        <v/>
      </c>
      <c r="DI19" s="42">
        <f>DI18*i_Config!B43</f>
        <v/>
      </c>
      <c r="DJ19" s="42">
        <f>DJ18*i_Config!B43</f>
        <v/>
      </c>
      <c r="DK19" s="42">
        <f>DK18*i_Config!B43</f>
        <v/>
      </c>
      <c r="DL19" s="42">
        <f>DL18*i_Config!B43</f>
        <v/>
      </c>
      <c r="DM19" s="42">
        <f>DM18*i_Config!B43</f>
        <v/>
      </c>
      <c r="DN19" s="42">
        <f>DN18*i_Config!B43</f>
        <v/>
      </c>
      <c r="DO19" s="42">
        <f>DO18*i_Config!B43</f>
        <v/>
      </c>
      <c r="DP19" s="42">
        <f>DP18*i_Config!B43</f>
        <v/>
      </c>
      <c r="DQ19" s="42">
        <f>DQ18*i_Config!B43</f>
        <v/>
      </c>
      <c r="DR19" s="42">
        <f>DR18*i_Config!B43</f>
        <v/>
      </c>
      <c r="DS19" s="42">
        <f>DS18*i_Config!B43</f>
        <v/>
      </c>
      <c r="DT19" s="42">
        <f>DT18*i_Config!B43</f>
        <v/>
      </c>
      <c r="DU19" s="42">
        <f>DU18*i_Config!B43</f>
        <v/>
      </c>
      <c r="DV19" s="42">
        <f>DV18*i_Config!B43</f>
        <v/>
      </c>
      <c r="DW19" s="42">
        <f>DW18*i_Config!B43</f>
        <v/>
      </c>
      <c r="DX19" s="42">
        <f>DX18*i_Config!B43</f>
        <v/>
      </c>
      <c r="DY19" s="42">
        <f>DY18*i_Config!B43</f>
        <v/>
      </c>
      <c r="DZ19" s="42">
        <f>DZ18*i_Config!B43</f>
        <v/>
      </c>
      <c r="EA19" s="42">
        <f>EA18*i_Config!B43</f>
        <v/>
      </c>
      <c r="EB19" s="42">
        <f>EB18*i_Config!B43</f>
        <v/>
      </c>
      <c r="EC19" s="42">
        <f>EC18*i_Config!B43</f>
        <v/>
      </c>
      <c r="ED19" s="42">
        <f>ED18*i_Config!B43</f>
        <v/>
      </c>
      <c r="EE19" s="42">
        <f>EE18*i_Config!B43</f>
        <v/>
      </c>
      <c r="EF19" s="42">
        <f>EF18*i_Config!B43</f>
        <v/>
      </c>
      <c r="EG19" s="42">
        <f>EG18*i_Config!B43</f>
        <v/>
      </c>
      <c r="EH19" s="42">
        <f>EH18*i_Config!B43</f>
        <v/>
      </c>
      <c r="EI19" s="42">
        <f>EI18*i_Config!B43</f>
        <v/>
      </c>
      <c r="EJ19" s="42">
        <f>EJ18*i_Config!B43</f>
        <v/>
      </c>
      <c r="EK19" s="42">
        <f>EK18*i_Config!B43</f>
        <v/>
      </c>
      <c r="EL19" s="42">
        <f>EL18*i_Config!B43</f>
        <v/>
      </c>
      <c r="EM19" s="42">
        <f>EM18*i_Config!B43</f>
        <v/>
      </c>
      <c r="EN19" s="42">
        <f>EN18*i_Config!B43</f>
        <v/>
      </c>
      <c r="EO19" s="42">
        <f>EO18*i_Config!B43</f>
        <v/>
      </c>
      <c r="EP19" s="42">
        <f>EP18*i_Config!B43</f>
        <v/>
      </c>
      <c r="EQ19" s="42">
        <f>EQ18*i_Config!B43</f>
        <v/>
      </c>
      <c r="ER19" s="42">
        <f>ER18*i_Config!B43</f>
        <v/>
      </c>
      <c r="ES19" s="42">
        <f>ES18*i_Config!B43</f>
        <v/>
      </c>
      <c r="ET19" s="42">
        <f>ET18*i_Config!B43</f>
        <v/>
      </c>
      <c r="EU19" s="42">
        <f>EU18*i_Config!B43</f>
        <v/>
      </c>
      <c r="EV19" s="42">
        <f>EV18*i_Config!B43</f>
        <v/>
      </c>
      <c r="EW19" s="42">
        <f>EW18*i_Config!B43</f>
        <v/>
      </c>
      <c r="EX19" s="42">
        <f>EX18*i_Config!B43</f>
        <v/>
      </c>
      <c r="EY19" s="42">
        <f>EY18*i_Config!B43</f>
        <v/>
      </c>
      <c r="EZ19" s="42">
        <f>EZ18*i_Config!B43</f>
        <v/>
      </c>
      <c r="FA19" s="42">
        <f>FA18*i_Config!B43</f>
        <v/>
      </c>
      <c r="FB19" s="42">
        <f>FB18*i_Config!B43</f>
        <v/>
      </c>
      <c r="FC19" s="42">
        <f>FC18*i_Config!B43</f>
        <v/>
      </c>
      <c r="FD19" s="42">
        <f>FD18*i_Config!B43</f>
        <v/>
      </c>
      <c r="FE19" s="42">
        <f>FE18*i_Config!B43</f>
        <v/>
      </c>
      <c r="FF19" s="42">
        <f>FF18*i_Config!B43</f>
        <v/>
      </c>
      <c r="FG19" s="42">
        <f>FG18*i_Config!B43</f>
        <v/>
      </c>
      <c r="FH19" s="42">
        <f>FH18*i_Config!B43</f>
        <v/>
      </c>
      <c r="FI19" s="42">
        <f>FI18*i_Config!B43</f>
        <v/>
      </c>
      <c r="FJ19" s="42">
        <f>FJ18*i_Config!B43</f>
        <v/>
      </c>
      <c r="FK19" s="42">
        <f>FK18*i_Config!B43</f>
        <v/>
      </c>
      <c r="FL19" s="42">
        <f>FL18*i_Config!B43</f>
        <v/>
      </c>
      <c r="FM19" s="42">
        <f>FM18*i_Config!B43</f>
        <v/>
      </c>
      <c r="FN19" s="42">
        <f>FN18*i_Config!B43</f>
        <v/>
      </c>
      <c r="FO19" s="42">
        <f>FO18*i_Config!B43</f>
        <v/>
      </c>
      <c r="FP19" s="42">
        <f>FP18*i_Config!B43</f>
        <v/>
      </c>
      <c r="FQ19" s="42">
        <f>FQ18*i_Config!B43</f>
        <v/>
      </c>
      <c r="FR19" s="42">
        <f>FR18*i_Config!B43</f>
        <v/>
      </c>
      <c r="FS19" s="42">
        <f>FS18*i_Config!B43</f>
        <v/>
      </c>
      <c r="FT19" s="42">
        <f>FT18*i_Config!B43</f>
        <v/>
      </c>
      <c r="FU19" s="42">
        <f>FU18*i_Config!B43</f>
        <v/>
      </c>
      <c r="FV19" s="42">
        <f>FV18*i_Config!B43</f>
        <v/>
      </c>
      <c r="FW19" s="42">
        <f>FW18*i_Config!B43</f>
        <v/>
      </c>
      <c r="FX19" s="42">
        <f>FX18*i_Config!B43</f>
        <v/>
      </c>
      <c r="FY19" s="42">
        <f>FY18*i_Config!B43</f>
        <v/>
      </c>
      <c r="FZ19" s="42">
        <f>FZ18*i_Config!B43</f>
        <v/>
      </c>
      <c r="GA19" s="42">
        <f>GA18*i_Config!B43</f>
        <v/>
      </c>
    </row>
    <row r="21">
      <c r="A21" s="34" t="inlineStr">
        <is>
          <t>Resource Depletion Tracking</t>
        </is>
      </c>
      <c r="B21" s="34" t="n"/>
      <c r="C21" s="34" t="n"/>
      <c r="D21" s="34" t="n"/>
      <c r="E21" s="34" t="n"/>
      <c r="F21" s="34" t="n"/>
      <c r="G21" s="34" t="n"/>
      <c r="H21" s="34" t="n"/>
      <c r="I21" s="34" t="n"/>
      <c r="J21" s="34" t="n"/>
      <c r="K21" s="34" t="n"/>
      <c r="L21" s="34" t="n"/>
      <c r="M21" s="34" t="n"/>
      <c r="N21" s="34" t="n"/>
      <c r="O21" s="34" t="n"/>
      <c r="P21" s="34" t="n"/>
      <c r="Q21" s="34" t="n"/>
      <c r="R21" s="34" t="n"/>
      <c r="S21" s="34" t="n"/>
      <c r="T21" s="34" t="n"/>
      <c r="U21" s="34" t="n"/>
      <c r="V21" s="34" t="n"/>
      <c r="W21" s="34" t="n"/>
      <c r="X21" s="34" t="n"/>
      <c r="Y21" s="34" t="n"/>
      <c r="Z21" s="34" t="n"/>
      <c r="AA21" s="34" t="n"/>
      <c r="AB21" s="34" t="n"/>
      <c r="AC21" s="34" t="n"/>
      <c r="AD21" s="34" t="n"/>
      <c r="AE21" s="34" t="n"/>
      <c r="AF21" s="34" t="n"/>
      <c r="AG21" s="34" t="n"/>
      <c r="AH21" s="34" t="n"/>
      <c r="AI21" s="34" t="n"/>
      <c r="AJ21" s="34" t="n"/>
      <c r="AK21" s="34" t="n"/>
      <c r="AL21" s="34" t="n"/>
      <c r="AM21" s="34" t="n"/>
      <c r="AN21" s="34" t="n"/>
      <c r="AO21" s="34" t="n"/>
      <c r="AP21" s="34" t="n"/>
      <c r="AQ21" s="34" t="n"/>
      <c r="AR21" s="34" t="n"/>
      <c r="AS21" s="34" t="n"/>
      <c r="AT21" s="34" t="n"/>
      <c r="AU21" s="34" t="n"/>
      <c r="AV21" s="34" t="n"/>
      <c r="AW21" s="34" t="n"/>
      <c r="AX21" s="34" t="n"/>
      <c r="AY21" s="34" t="n"/>
      <c r="AZ21" s="34" t="n"/>
      <c r="BA21" s="34" t="n"/>
      <c r="BB21" s="34" t="n"/>
      <c r="BC21" s="34" t="n"/>
      <c r="BD21" s="34" t="n"/>
      <c r="BE21" s="34" t="n"/>
      <c r="BF21" s="34" t="n"/>
      <c r="BG21" s="34" t="n"/>
      <c r="BH21" s="34" t="n"/>
      <c r="BI21" s="34" t="n"/>
      <c r="BJ21" s="34" t="n"/>
      <c r="BK21" s="34" t="n"/>
      <c r="BL21" s="34" t="n"/>
      <c r="BM21" s="34" t="n"/>
      <c r="BN21" s="34" t="n"/>
      <c r="BO21" s="34" t="n"/>
      <c r="BP21" s="34" t="n"/>
      <c r="BQ21" s="34" t="n"/>
      <c r="BR21" s="34" t="n"/>
      <c r="BS21" s="34" t="n"/>
      <c r="BT21" s="34" t="n"/>
      <c r="BU21" s="34" t="n"/>
      <c r="BV21" s="34" t="n"/>
      <c r="BW21" s="34" t="n"/>
      <c r="BX21" s="34" t="n"/>
      <c r="BY21" s="34" t="n"/>
      <c r="BZ21" s="34" t="n"/>
      <c r="CA21" s="34" t="n"/>
      <c r="CB21" s="34" t="n"/>
      <c r="CC21" s="34" t="n"/>
      <c r="CD21" s="34" t="n"/>
      <c r="CE21" s="34" t="n"/>
      <c r="CF21" s="34" t="n"/>
      <c r="CG21" s="34" t="n"/>
      <c r="CH21" s="34" t="n"/>
      <c r="CI21" s="34" t="n"/>
      <c r="CJ21" s="34" t="n"/>
      <c r="CK21" s="34" t="n"/>
      <c r="CL21" s="34" t="n"/>
      <c r="CM21" s="34" t="n"/>
      <c r="CN21" s="34" t="n"/>
      <c r="CO21" s="34" t="n"/>
      <c r="CP21" s="34" t="n"/>
      <c r="CQ21" s="34" t="n"/>
      <c r="CR21" s="34" t="n"/>
      <c r="CS21" s="34" t="n"/>
      <c r="CT21" s="34" t="n"/>
      <c r="CU21" s="34" t="n"/>
      <c r="CV21" s="34" t="n"/>
      <c r="CW21" s="34" t="n"/>
      <c r="CX21" s="34" t="n"/>
      <c r="CY21" s="34" t="n"/>
      <c r="CZ21" s="34" t="n"/>
      <c r="DA21" s="34" t="n"/>
      <c r="DB21" s="34" t="n"/>
      <c r="DC21" s="34" t="n"/>
      <c r="DD21" s="34" t="n"/>
      <c r="DE21" s="34" t="n"/>
      <c r="DF21" s="34" t="n"/>
      <c r="DG21" s="34" t="n"/>
      <c r="DH21" s="34" t="n"/>
      <c r="DI21" s="34" t="n"/>
      <c r="DJ21" s="34" t="n"/>
      <c r="DK21" s="34" t="n"/>
      <c r="DL21" s="34" t="n"/>
      <c r="DM21" s="34" t="n"/>
      <c r="DN21" s="34" t="n"/>
      <c r="DO21" s="34" t="n"/>
      <c r="DP21" s="34" t="n"/>
      <c r="DQ21" s="34" t="n"/>
      <c r="DR21" s="34" t="n"/>
      <c r="DS21" s="34" t="n"/>
      <c r="DT21" s="34" t="n"/>
      <c r="DU21" s="34" t="n"/>
      <c r="DV21" s="34" t="n"/>
      <c r="DW21" s="34" t="n"/>
      <c r="DX21" s="34" t="n"/>
      <c r="DY21" s="34" t="n"/>
      <c r="DZ21" s="34" t="n"/>
      <c r="EA21" s="34" t="n"/>
      <c r="EB21" s="34" t="n"/>
      <c r="EC21" s="34" t="n"/>
      <c r="ED21" s="34" t="n"/>
      <c r="EE21" s="34" t="n"/>
      <c r="EF21" s="34" t="n"/>
      <c r="EG21" s="34" t="n"/>
      <c r="EH21" s="34" t="n"/>
      <c r="EI21" s="34" t="n"/>
      <c r="EJ21" s="34" t="n"/>
      <c r="EK21" s="34" t="n"/>
      <c r="EL21" s="34" t="n"/>
      <c r="EM21" s="34" t="n"/>
      <c r="EN21" s="34" t="n"/>
      <c r="EO21" s="34" t="n"/>
      <c r="EP21" s="34" t="n"/>
      <c r="EQ21" s="34" t="n"/>
      <c r="ER21" s="34" t="n"/>
      <c r="ES21" s="34" t="n"/>
      <c r="ET21" s="34" t="n"/>
      <c r="EU21" s="34" t="n"/>
      <c r="EV21" s="34" t="n"/>
      <c r="EW21" s="34" t="n"/>
      <c r="EX21" s="34" t="n"/>
      <c r="EY21" s="34" t="n"/>
      <c r="EZ21" s="34" t="n"/>
      <c r="FA21" s="34" t="n"/>
      <c r="FB21" s="34" t="n"/>
      <c r="FC21" s="34" t="n"/>
      <c r="FD21" s="34" t="n"/>
      <c r="FE21" s="34" t="n"/>
      <c r="FF21" s="34" t="n"/>
      <c r="FG21" s="34" t="n"/>
      <c r="FH21" s="34" t="n"/>
      <c r="FI21" s="34" t="n"/>
      <c r="FJ21" s="34" t="n"/>
      <c r="FK21" s="34" t="n"/>
      <c r="FL21" s="34" t="n"/>
      <c r="FM21" s="34" t="n"/>
      <c r="FN21" s="34" t="n"/>
      <c r="FO21" s="34" t="n"/>
      <c r="FP21" s="34" t="n"/>
      <c r="FQ21" s="34" t="n"/>
      <c r="FR21" s="34" t="n"/>
      <c r="FS21" s="34" t="n"/>
      <c r="FT21" s="34" t="n"/>
      <c r="FU21" s="34" t="n"/>
      <c r="FV21" s="34" t="n"/>
      <c r="FW21" s="34" t="n"/>
      <c r="FX21" s="34" t="n"/>
      <c r="FY21" s="34" t="n"/>
      <c r="FZ21" s="34" t="n"/>
      <c r="GA21" s="34" t="n"/>
    </row>
    <row r="22">
      <c r="A22" s="24" t="inlineStr">
        <is>
          <t>Cumulative Ore Mined</t>
        </is>
      </c>
      <c r="B22" s="25" t="inlineStr">
        <is>
          <t>Mt</t>
        </is>
      </c>
      <c r="D22" s="40">
        <f>D10/1000000</f>
        <v/>
      </c>
      <c r="E22" s="40">
        <f>D22+E10/1000000</f>
        <v/>
      </c>
      <c r="F22" s="40">
        <f>E22+F10/1000000</f>
        <v/>
      </c>
      <c r="G22" s="40">
        <f>F22+G10/1000000</f>
        <v/>
      </c>
      <c r="H22" s="40">
        <f>G22+H10/1000000</f>
        <v/>
      </c>
      <c r="I22" s="40">
        <f>H22+I10/1000000</f>
        <v/>
      </c>
      <c r="J22" s="40">
        <f>I22+J10/1000000</f>
        <v/>
      </c>
      <c r="K22" s="40">
        <f>J22+K10/1000000</f>
        <v/>
      </c>
      <c r="L22" s="40">
        <f>K22+L10/1000000</f>
        <v/>
      </c>
      <c r="M22" s="40">
        <f>L22+M10/1000000</f>
        <v/>
      </c>
      <c r="N22" s="40">
        <f>M22+N10/1000000</f>
        <v/>
      </c>
      <c r="O22" s="40">
        <f>N22+O10/1000000</f>
        <v/>
      </c>
      <c r="P22" s="40">
        <f>O22+P10/1000000</f>
        <v/>
      </c>
      <c r="Q22" s="40">
        <f>P22+Q10/1000000</f>
        <v/>
      </c>
      <c r="R22" s="40">
        <f>Q22+R10/1000000</f>
        <v/>
      </c>
      <c r="S22" s="40">
        <f>R22+S10/1000000</f>
        <v/>
      </c>
      <c r="T22" s="40">
        <f>S22+T10/1000000</f>
        <v/>
      </c>
      <c r="U22" s="40">
        <f>T22+U10/1000000</f>
        <v/>
      </c>
      <c r="V22" s="40">
        <f>U22+V10/1000000</f>
        <v/>
      </c>
      <c r="W22" s="40">
        <f>V22+W10/1000000</f>
        <v/>
      </c>
      <c r="X22" s="40">
        <f>W22+X10/1000000</f>
        <v/>
      </c>
      <c r="Y22" s="40">
        <f>X22+Y10/1000000</f>
        <v/>
      </c>
      <c r="Z22" s="40">
        <f>Y22+Z10/1000000</f>
        <v/>
      </c>
      <c r="AA22" s="40">
        <f>Z22+AA10/1000000</f>
        <v/>
      </c>
      <c r="AB22" s="40">
        <f>AA22+AB10/1000000</f>
        <v/>
      </c>
      <c r="AC22" s="40">
        <f>AB22+AC10/1000000</f>
        <v/>
      </c>
      <c r="AD22" s="40">
        <f>AC22+AD10/1000000</f>
        <v/>
      </c>
      <c r="AE22" s="40">
        <f>AD22+AE10/1000000</f>
        <v/>
      </c>
      <c r="AF22" s="40">
        <f>AE22+AF10/1000000</f>
        <v/>
      </c>
      <c r="AG22" s="40">
        <f>AF22+AG10/1000000</f>
        <v/>
      </c>
      <c r="AH22" s="40">
        <f>AG22+AH10/1000000</f>
        <v/>
      </c>
      <c r="AI22" s="40">
        <f>AH22+AI10/1000000</f>
        <v/>
      </c>
      <c r="AJ22" s="40">
        <f>AI22+AJ10/1000000</f>
        <v/>
      </c>
      <c r="AK22" s="40">
        <f>AJ22+AK10/1000000</f>
        <v/>
      </c>
      <c r="AL22" s="40">
        <f>AK22+AL10/1000000</f>
        <v/>
      </c>
      <c r="AM22" s="40">
        <f>AL22+AM10/1000000</f>
        <v/>
      </c>
      <c r="AN22" s="40">
        <f>AM22+AN10/1000000</f>
        <v/>
      </c>
      <c r="AO22" s="40">
        <f>AN22+AO10/1000000</f>
        <v/>
      </c>
      <c r="AP22" s="40">
        <f>AO22+AP10/1000000</f>
        <v/>
      </c>
      <c r="AQ22" s="40">
        <f>AP22+AQ10/1000000</f>
        <v/>
      </c>
      <c r="AR22" s="40">
        <f>AQ22+AR10/1000000</f>
        <v/>
      </c>
      <c r="AS22" s="40">
        <f>AR22+AS10/1000000</f>
        <v/>
      </c>
      <c r="AT22" s="40">
        <f>AS22+AT10/1000000</f>
        <v/>
      </c>
      <c r="AU22" s="40">
        <f>AT22+AU10/1000000</f>
        <v/>
      </c>
      <c r="AV22" s="40">
        <f>AU22+AV10/1000000</f>
        <v/>
      </c>
      <c r="AW22" s="40">
        <f>AV22+AW10/1000000</f>
        <v/>
      </c>
      <c r="AX22" s="40">
        <f>AW22+AX10/1000000</f>
        <v/>
      </c>
      <c r="AY22" s="40">
        <f>AX22+AY10/1000000</f>
        <v/>
      </c>
      <c r="AZ22" s="40">
        <f>AY22+AZ10/1000000</f>
        <v/>
      </c>
      <c r="BA22" s="40">
        <f>AZ22+BA10/1000000</f>
        <v/>
      </c>
      <c r="BB22" s="40">
        <f>BA22+BB10/1000000</f>
        <v/>
      </c>
      <c r="BC22" s="40">
        <f>BB22+BC10/1000000</f>
        <v/>
      </c>
      <c r="BD22" s="40">
        <f>BC22+BD10/1000000</f>
        <v/>
      </c>
      <c r="BE22" s="40">
        <f>BD22+BE10/1000000</f>
        <v/>
      </c>
      <c r="BF22" s="40">
        <f>BE22+BF10/1000000</f>
        <v/>
      </c>
      <c r="BG22" s="40">
        <f>BF22+BG10/1000000</f>
        <v/>
      </c>
      <c r="BH22" s="40">
        <f>BG22+BH10/1000000</f>
        <v/>
      </c>
      <c r="BI22" s="40">
        <f>BH22+BI10/1000000</f>
        <v/>
      </c>
      <c r="BJ22" s="40">
        <f>BI22+BJ10/1000000</f>
        <v/>
      </c>
      <c r="BK22" s="40">
        <f>BJ22+BK10/1000000</f>
        <v/>
      </c>
      <c r="BL22" s="40">
        <f>BK22+BL10/1000000</f>
        <v/>
      </c>
      <c r="BM22" s="40">
        <f>BL22+BM10/1000000</f>
        <v/>
      </c>
      <c r="BN22" s="40">
        <f>BM22+BN10/1000000</f>
        <v/>
      </c>
      <c r="BO22" s="40">
        <f>BN22+BO10/1000000</f>
        <v/>
      </c>
      <c r="BP22" s="40">
        <f>BO22+BP10/1000000</f>
        <v/>
      </c>
      <c r="BQ22" s="40">
        <f>BP22+BQ10/1000000</f>
        <v/>
      </c>
      <c r="BR22" s="40">
        <f>BQ22+BR10/1000000</f>
        <v/>
      </c>
      <c r="BS22" s="40">
        <f>BR22+BS10/1000000</f>
        <v/>
      </c>
      <c r="BT22" s="40">
        <f>BS22+BT10/1000000</f>
        <v/>
      </c>
      <c r="BU22" s="40">
        <f>BT22+BU10/1000000</f>
        <v/>
      </c>
      <c r="BV22" s="40">
        <f>BU22+BV10/1000000</f>
        <v/>
      </c>
      <c r="BW22" s="40">
        <f>BV22+BW10/1000000</f>
        <v/>
      </c>
      <c r="BX22" s="40">
        <f>BW22+BX10/1000000</f>
        <v/>
      </c>
      <c r="BY22" s="40">
        <f>BX22+BY10/1000000</f>
        <v/>
      </c>
      <c r="BZ22" s="40">
        <f>BY22+BZ10/1000000</f>
        <v/>
      </c>
      <c r="CA22" s="40">
        <f>BZ22+CA10/1000000</f>
        <v/>
      </c>
      <c r="CB22" s="40">
        <f>CA22+CB10/1000000</f>
        <v/>
      </c>
      <c r="CC22" s="40">
        <f>CB22+CC10/1000000</f>
        <v/>
      </c>
      <c r="CD22" s="40">
        <f>CC22+CD10/1000000</f>
        <v/>
      </c>
      <c r="CE22" s="40">
        <f>CD22+CE10/1000000</f>
        <v/>
      </c>
      <c r="CF22" s="40">
        <f>CE22+CF10/1000000</f>
        <v/>
      </c>
      <c r="CG22" s="40">
        <f>CF22+CG10/1000000</f>
        <v/>
      </c>
      <c r="CH22" s="40">
        <f>CG22+CH10/1000000</f>
        <v/>
      </c>
      <c r="CI22" s="40">
        <f>CH22+CI10/1000000</f>
        <v/>
      </c>
      <c r="CJ22" s="40">
        <f>CI22+CJ10/1000000</f>
        <v/>
      </c>
      <c r="CK22" s="40">
        <f>CJ22+CK10/1000000</f>
        <v/>
      </c>
      <c r="CL22" s="40">
        <f>CK22+CL10/1000000</f>
        <v/>
      </c>
      <c r="CM22" s="40">
        <f>CL22+CM10/1000000</f>
        <v/>
      </c>
      <c r="CN22" s="40">
        <f>CM22+CN10/1000000</f>
        <v/>
      </c>
      <c r="CO22" s="40">
        <f>CN22+CO10/1000000</f>
        <v/>
      </c>
      <c r="CP22" s="40">
        <f>CO22+CP10/1000000</f>
        <v/>
      </c>
      <c r="CQ22" s="40">
        <f>CP22+CQ10/1000000</f>
        <v/>
      </c>
      <c r="CR22" s="40">
        <f>CQ22+CR10/1000000</f>
        <v/>
      </c>
      <c r="CS22" s="40">
        <f>CR22+CS10/1000000</f>
        <v/>
      </c>
      <c r="CT22" s="40">
        <f>CS22+CT10/1000000</f>
        <v/>
      </c>
      <c r="CU22" s="40">
        <f>CT22+CU10/1000000</f>
        <v/>
      </c>
      <c r="CV22" s="40">
        <f>CU22+CV10/1000000</f>
        <v/>
      </c>
      <c r="CW22" s="40">
        <f>CV22+CW10/1000000</f>
        <v/>
      </c>
      <c r="CX22" s="40">
        <f>CW22+CX10/1000000</f>
        <v/>
      </c>
      <c r="CY22" s="40">
        <f>CX22+CY10/1000000</f>
        <v/>
      </c>
      <c r="CZ22" s="40">
        <f>CY22+CZ10/1000000</f>
        <v/>
      </c>
      <c r="DA22" s="40">
        <f>CZ22+DA10/1000000</f>
        <v/>
      </c>
      <c r="DB22" s="40">
        <f>DA22+DB10/1000000</f>
        <v/>
      </c>
      <c r="DC22" s="40">
        <f>DB22+DC10/1000000</f>
        <v/>
      </c>
      <c r="DD22" s="40">
        <f>DC22+DD10/1000000</f>
        <v/>
      </c>
      <c r="DE22" s="40">
        <f>DD22+DE10/1000000</f>
        <v/>
      </c>
      <c r="DF22" s="40">
        <f>DE22+DF10/1000000</f>
        <v/>
      </c>
      <c r="DG22" s="40">
        <f>DF22+DG10/1000000</f>
        <v/>
      </c>
      <c r="DH22" s="40">
        <f>DG22+DH10/1000000</f>
        <v/>
      </c>
      <c r="DI22" s="40">
        <f>DH22+DI10/1000000</f>
        <v/>
      </c>
      <c r="DJ22" s="40">
        <f>DI22+DJ10/1000000</f>
        <v/>
      </c>
      <c r="DK22" s="40">
        <f>DJ22+DK10/1000000</f>
        <v/>
      </c>
      <c r="DL22" s="40">
        <f>DK22+DL10/1000000</f>
        <v/>
      </c>
      <c r="DM22" s="40">
        <f>DL22+DM10/1000000</f>
        <v/>
      </c>
      <c r="DN22" s="40">
        <f>DM22+DN10/1000000</f>
        <v/>
      </c>
      <c r="DO22" s="40">
        <f>DN22+DO10/1000000</f>
        <v/>
      </c>
      <c r="DP22" s="40">
        <f>DO22+DP10/1000000</f>
        <v/>
      </c>
      <c r="DQ22" s="40">
        <f>DP22+DQ10/1000000</f>
        <v/>
      </c>
      <c r="DR22" s="40">
        <f>DQ22+DR10/1000000</f>
        <v/>
      </c>
      <c r="DS22" s="40">
        <f>DR22+DS10/1000000</f>
        <v/>
      </c>
      <c r="DT22" s="40">
        <f>DS22+DT10/1000000</f>
        <v/>
      </c>
      <c r="DU22" s="40">
        <f>DT22+DU10/1000000</f>
        <v/>
      </c>
      <c r="DV22" s="40">
        <f>DU22+DV10/1000000</f>
        <v/>
      </c>
      <c r="DW22" s="40">
        <f>DV22+DW10/1000000</f>
        <v/>
      </c>
      <c r="DX22" s="40">
        <f>DW22+DX10/1000000</f>
        <v/>
      </c>
      <c r="DY22" s="40">
        <f>DX22+DY10/1000000</f>
        <v/>
      </c>
      <c r="DZ22" s="40">
        <f>DY22+DZ10/1000000</f>
        <v/>
      </c>
      <c r="EA22" s="40">
        <f>DZ22+EA10/1000000</f>
        <v/>
      </c>
      <c r="EB22" s="40">
        <f>EA22+EB10/1000000</f>
        <v/>
      </c>
      <c r="EC22" s="40">
        <f>EB22+EC10/1000000</f>
        <v/>
      </c>
      <c r="ED22" s="40">
        <f>EC22+ED10/1000000</f>
        <v/>
      </c>
      <c r="EE22" s="40">
        <f>ED22+EE10/1000000</f>
        <v/>
      </c>
      <c r="EF22" s="40">
        <f>EE22+EF10/1000000</f>
        <v/>
      </c>
      <c r="EG22" s="40">
        <f>EF22+EG10/1000000</f>
        <v/>
      </c>
      <c r="EH22" s="40">
        <f>EG22+EH10/1000000</f>
        <v/>
      </c>
      <c r="EI22" s="40">
        <f>EH22+EI10/1000000</f>
        <v/>
      </c>
      <c r="EJ22" s="40">
        <f>EI22+EJ10/1000000</f>
        <v/>
      </c>
      <c r="EK22" s="40">
        <f>EJ22+EK10/1000000</f>
        <v/>
      </c>
      <c r="EL22" s="40">
        <f>EK22+EL10/1000000</f>
        <v/>
      </c>
      <c r="EM22" s="40">
        <f>EL22+EM10/1000000</f>
        <v/>
      </c>
      <c r="EN22" s="40">
        <f>EM22+EN10/1000000</f>
        <v/>
      </c>
      <c r="EO22" s="40">
        <f>EN22+EO10/1000000</f>
        <v/>
      </c>
      <c r="EP22" s="40">
        <f>EO22+EP10/1000000</f>
        <v/>
      </c>
      <c r="EQ22" s="40">
        <f>EP22+EQ10/1000000</f>
        <v/>
      </c>
      <c r="ER22" s="40">
        <f>EQ22+ER10/1000000</f>
        <v/>
      </c>
      <c r="ES22" s="40">
        <f>ER22+ES10/1000000</f>
        <v/>
      </c>
      <c r="ET22" s="40">
        <f>ES22+ET10/1000000</f>
        <v/>
      </c>
      <c r="EU22" s="40">
        <f>ET22+EU10/1000000</f>
        <v/>
      </c>
      <c r="EV22" s="40">
        <f>EU22+EV10/1000000</f>
        <v/>
      </c>
      <c r="EW22" s="40">
        <f>EV22+EW10/1000000</f>
        <v/>
      </c>
      <c r="EX22" s="40">
        <f>EW22+EX10/1000000</f>
        <v/>
      </c>
      <c r="EY22" s="40">
        <f>EX22+EY10/1000000</f>
        <v/>
      </c>
      <c r="EZ22" s="40">
        <f>EY22+EZ10/1000000</f>
        <v/>
      </c>
      <c r="FA22" s="40">
        <f>EZ22+FA10/1000000</f>
        <v/>
      </c>
      <c r="FB22" s="40">
        <f>FA22+FB10/1000000</f>
        <v/>
      </c>
      <c r="FC22" s="40">
        <f>FB22+FC10/1000000</f>
        <v/>
      </c>
      <c r="FD22" s="40">
        <f>FC22+FD10/1000000</f>
        <v/>
      </c>
      <c r="FE22" s="40">
        <f>FD22+FE10/1000000</f>
        <v/>
      </c>
      <c r="FF22" s="40">
        <f>FE22+FF10/1000000</f>
        <v/>
      </c>
      <c r="FG22" s="40">
        <f>FF22+FG10/1000000</f>
        <v/>
      </c>
      <c r="FH22" s="40">
        <f>FG22+FH10/1000000</f>
        <v/>
      </c>
      <c r="FI22" s="40">
        <f>FH22+FI10/1000000</f>
        <v/>
      </c>
      <c r="FJ22" s="40">
        <f>FI22+FJ10/1000000</f>
        <v/>
      </c>
      <c r="FK22" s="40">
        <f>FJ22+FK10/1000000</f>
        <v/>
      </c>
      <c r="FL22" s="40">
        <f>FK22+FL10/1000000</f>
        <v/>
      </c>
      <c r="FM22" s="40">
        <f>FL22+FM10/1000000</f>
        <v/>
      </c>
      <c r="FN22" s="40">
        <f>FM22+FN10/1000000</f>
        <v/>
      </c>
      <c r="FO22" s="40">
        <f>FN22+FO10/1000000</f>
        <v/>
      </c>
      <c r="FP22" s="40">
        <f>FO22+FP10/1000000</f>
        <v/>
      </c>
      <c r="FQ22" s="40">
        <f>FP22+FQ10/1000000</f>
        <v/>
      </c>
      <c r="FR22" s="40">
        <f>FQ22+FR10/1000000</f>
        <v/>
      </c>
      <c r="FS22" s="40">
        <f>FR22+FS10/1000000</f>
        <v/>
      </c>
      <c r="FT22" s="40">
        <f>FS22+FT10/1000000</f>
        <v/>
      </c>
      <c r="FU22" s="40">
        <f>FT22+FU10/1000000</f>
        <v/>
      </c>
      <c r="FV22" s="40">
        <f>FU22+FV10/1000000</f>
        <v/>
      </c>
      <c r="FW22" s="40">
        <f>FV22+FW10/1000000</f>
        <v/>
      </c>
      <c r="FX22" s="40">
        <f>FW22+FX10/1000000</f>
        <v/>
      </c>
      <c r="FY22" s="40">
        <f>FX22+FY10/1000000</f>
        <v/>
      </c>
      <c r="FZ22" s="40">
        <f>FY22+FZ10/1000000</f>
        <v/>
      </c>
      <c r="GA22" s="40">
        <f>FZ22+GA10/1000000</f>
        <v/>
      </c>
    </row>
    <row r="23">
      <c r="A23" s="24" t="inlineStr">
        <is>
          <t>Proven Reserve Remaining</t>
        </is>
      </c>
      <c r="B23" s="25" t="inlineStr">
        <is>
          <t>Mt</t>
        </is>
      </c>
      <c r="D23" s="43">
        <f>MAX(0,i_Resource!B12-D22)</f>
        <v/>
      </c>
      <c r="E23" s="43">
        <f>MAX(0,i_Resource!B12-E22)</f>
        <v/>
      </c>
      <c r="F23" s="43">
        <f>MAX(0,i_Resource!B12-F22)</f>
        <v/>
      </c>
      <c r="G23" s="43">
        <f>MAX(0,i_Resource!B12-G22)</f>
        <v/>
      </c>
      <c r="H23" s="43">
        <f>MAX(0,i_Resource!B12-H22)</f>
        <v/>
      </c>
      <c r="I23" s="43">
        <f>MAX(0,i_Resource!B12-I22)</f>
        <v/>
      </c>
      <c r="J23" s="43">
        <f>MAX(0,i_Resource!B12-J22)</f>
        <v/>
      </c>
      <c r="K23" s="43">
        <f>MAX(0,i_Resource!B12-K22)</f>
        <v/>
      </c>
      <c r="L23" s="43">
        <f>MAX(0,i_Resource!B12-L22)</f>
        <v/>
      </c>
      <c r="M23" s="43">
        <f>MAX(0,i_Resource!B12-M22)</f>
        <v/>
      </c>
      <c r="N23" s="43">
        <f>MAX(0,i_Resource!B12-N22)</f>
        <v/>
      </c>
      <c r="O23" s="43">
        <f>MAX(0,i_Resource!B12-O22)</f>
        <v/>
      </c>
      <c r="P23" s="43">
        <f>MAX(0,i_Resource!B12-P22)</f>
        <v/>
      </c>
      <c r="Q23" s="43">
        <f>MAX(0,i_Resource!B12-Q22)</f>
        <v/>
      </c>
      <c r="R23" s="43">
        <f>MAX(0,i_Resource!B12-R22)</f>
        <v/>
      </c>
      <c r="S23" s="43">
        <f>MAX(0,i_Resource!B12-S22)</f>
        <v/>
      </c>
      <c r="T23" s="43">
        <f>MAX(0,i_Resource!B12-T22)</f>
        <v/>
      </c>
      <c r="U23" s="43">
        <f>MAX(0,i_Resource!B12-U22)</f>
        <v/>
      </c>
      <c r="V23" s="43">
        <f>MAX(0,i_Resource!B12-V22)</f>
        <v/>
      </c>
      <c r="W23" s="43">
        <f>MAX(0,i_Resource!B12-W22)</f>
        <v/>
      </c>
      <c r="X23" s="43">
        <f>MAX(0,i_Resource!B12-X22)</f>
        <v/>
      </c>
      <c r="Y23" s="43">
        <f>MAX(0,i_Resource!B12-Y22)</f>
        <v/>
      </c>
      <c r="Z23" s="43">
        <f>MAX(0,i_Resource!B12-Z22)</f>
        <v/>
      </c>
      <c r="AA23" s="43">
        <f>MAX(0,i_Resource!B12-AA22)</f>
        <v/>
      </c>
      <c r="AB23" s="43">
        <f>MAX(0,i_Resource!B12-AB22)</f>
        <v/>
      </c>
      <c r="AC23" s="43">
        <f>MAX(0,i_Resource!B12-AC22)</f>
        <v/>
      </c>
      <c r="AD23" s="43">
        <f>MAX(0,i_Resource!B12-AD22)</f>
        <v/>
      </c>
      <c r="AE23" s="43">
        <f>MAX(0,i_Resource!B12-AE22)</f>
        <v/>
      </c>
      <c r="AF23" s="43">
        <f>MAX(0,i_Resource!B12-AF22)</f>
        <v/>
      </c>
      <c r="AG23" s="43">
        <f>MAX(0,i_Resource!B12-AG22)</f>
        <v/>
      </c>
      <c r="AH23" s="43">
        <f>MAX(0,i_Resource!B12-AH22)</f>
        <v/>
      </c>
      <c r="AI23" s="43">
        <f>MAX(0,i_Resource!B12-AI22)</f>
        <v/>
      </c>
      <c r="AJ23" s="43">
        <f>MAX(0,i_Resource!B12-AJ22)</f>
        <v/>
      </c>
      <c r="AK23" s="43">
        <f>MAX(0,i_Resource!B12-AK22)</f>
        <v/>
      </c>
      <c r="AL23" s="43">
        <f>MAX(0,i_Resource!B12-AL22)</f>
        <v/>
      </c>
      <c r="AM23" s="43">
        <f>MAX(0,i_Resource!B12-AM22)</f>
        <v/>
      </c>
      <c r="AN23" s="43">
        <f>MAX(0,i_Resource!B12-AN22)</f>
        <v/>
      </c>
      <c r="AO23" s="43">
        <f>MAX(0,i_Resource!B12-AO22)</f>
        <v/>
      </c>
      <c r="AP23" s="43">
        <f>MAX(0,i_Resource!B12-AP22)</f>
        <v/>
      </c>
      <c r="AQ23" s="43">
        <f>MAX(0,i_Resource!B12-AQ22)</f>
        <v/>
      </c>
      <c r="AR23" s="43">
        <f>MAX(0,i_Resource!B12-AR22)</f>
        <v/>
      </c>
      <c r="AS23" s="43">
        <f>MAX(0,i_Resource!B12-AS22)</f>
        <v/>
      </c>
      <c r="AT23" s="43">
        <f>MAX(0,i_Resource!B12-AT22)</f>
        <v/>
      </c>
      <c r="AU23" s="43">
        <f>MAX(0,i_Resource!B12-AU22)</f>
        <v/>
      </c>
      <c r="AV23" s="43">
        <f>MAX(0,i_Resource!B12-AV22)</f>
        <v/>
      </c>
      <c r="AW23" s="43">
        <f>MAX(0,i_Resource!B12-AW22)</f>
        <v/>
      </c>
      <c r="AX23" s="43">
        <f>MAX(0,i_Resource!B12-AX22)</f>
        <v/>
      </c>
      <c r="AY23" s="43">
        <f>MAX(0,i_Resource!B12-AY22)</f>
        <v/>
      </c>
      <c r="AZ23" s="43">
        <f>MAX(0,i_Resource!B12-AZ22)</f>
        <v/>
      </c>
      <c r="BA23" s="43">
        <f>MAX(0,i_Resource!B12-BA22)</f>
        <v/>
      </c>
      <c r="BB23" s="43">
        <f>MAX(0,i_Resource!B12-BB22)</f>
        <v/>
      </c>
      <c r="BC23" s="43">
        <f>MAX(0,i_Resource!B12-BC22)</f>
        <v/>
      </c>
      <c r="BD23" s="43">
        <f>MAX(0,i_Resource!B12-BD22)</f>
        <v/>
      </c>
      <c r="BE23" s="43">
        <f>MAX(0,i_Resource!B12-BE22)</f>
        <v/>
      </c>
      <c r="BF23" s="43">
        <f>MAX(0,i_Resource!B12-BF22)</f>
        <v/>
      </c>
      <c r="BG23" s="43">
        <f>MAX(0,i_Resource!B12-BG22)</f>
        <v/>
      </c>
      <c r="BH23" s="43">
        <f>MAX(0,i_Resource!B12-BH22)</f>
        <v/>
      </c>
      <c r="BI23" s="43">
        <f>MAX(0,i_Resource!B12-BI22)</f>
        <v/>
      </c>
      <c r="BJ23" s="43">
        <f>MAX(0,i_Resource!B12-BJ22)</f>
        <v/>
      </c>
      <c r="BK23" s="43">
        <f>MAX(0,i_Resource!B12-BK22)</f>
        <v/>
      </c>
      <c r="BL23" s="43">
        <f>MAX(0,i_Resource!B12-BL22)</f>
        <v/>
      </c>
      <c r="BM23" s="43">
        <f>MAX(0,i_Resource!B12-BM22)</f>
        <v/>
      </c>
      <c r="BN23" s="43">
        <f>MAX(0,i_Resource!B12-BN22)</f>
        <v/>
      </c>
      <c r="BO23" s="43">
        <f>MAX(0,i_Resource!B12-BO22)</f>
        <v/>
      </c>
      <c r="BP23" s="43">
        <f>MAX(0,i_Resource!B12-BP22)</f>
        <v/>
      </c>
      <c r="BQ23" s="43">
        <f>MAX(0,i_Resource!B12-BQ22)</f>
        <v/>
      </c>
      <c r="BR23" s="43">
        <f>MAX(0,i_Resource!B12-BR22)</f>
        <v/>
      </c>
      <c r="BS23" s="43">
        <f>MAX(0,i_Resource!B12-BS22)</f>
        <v/>
      </c>
      <c r="BT23" s="43">
        <f>MAX(0,i_Resource!B12-BT22)</f>
        <v/>
      </c>
      <c r="BU23" s="43">
        <f>MAX(0,i_Resource!B12-BU22)</f>
        <v/>
      </c>
      <c r="BV23" s="43">
        <f>MAX(0,i_Resource!B12-BV22)</f>
        <v/>
      </c>
      <c r="BW23" s="43">
        <f>MAX(0,i_Resource!B12-BW22)</f>
        <v/>
      </c>
      <c r="BX23" s="43">
        <f>MAX(0,i_Resource!B12-BX22)</f>
        <v/>
      </c>
      <c r="BY23" s="43">
        <f>MAX(0,i_Resource!B12-BY22)</f>
        <v/>
      </c>
      <c r="BZ23" s="43">
        <f>MAX(0,i_Resource!B12-BZ22)</f>
        <v/>
      </c>
      <c r="CA23" s="43">
        <f>MAX(0,i_Resource!B12-CA22)</f>
        <v/>
      </c>
      <c r="CB23" s="43">
        <f>MAX(0,i_Resource!B12-CB22)</f>
        <v/>
      </c>
      <c r="CC23" s="43">
        <f>MAX(0,i_Resource!B12-CC22)</f>
        <v/>
      </c>
      <c r="CD23" s="43">
        <f>MAX(0,i_Resource!B12-CD22)</f>
        <v/>
      </c>
      <c r="CE23" s="43">
        <f>MAX(0,i_Resource!B12-CE22)</f>
        <v/>
      </c>
      <c r="CF23" s="43">
        <f>MAX(0,i_Resource!B12-CF22)</f>
        <v/>
      </c>
      <c r="CG23" s="43">
        <f>MAX(0,i_Resource!B12-CG22)</f>
        <v/>
      </c>
      <c r="CH23" s="43">
        <f>MAX(0,i_Resource!B12-CH22)</f>
        <v/>
      </c>
      <c r="CI23" s="43">
        <f>MAX(0,i_Resource!B12-CI22)</f>
        <v/>
      </c>
      <c r="CJ23" s="43">
        <f>MAX(0,i_Resource!B12-CJ22)</f>
        <v/>
      </c>
      <c r="CK23" s="43">
        <f>MAX(0,i_Resource!B12-CK22)</f>
        <v/>
      </c>
      <c r="CL23" s="43">
        <f>MAX(0,i_Resource!B12-CL22)</f>
        <v/>
      </c>
      <c r="CM23" s="43">
        <f>MAX(0,i_Resource!B12-CM22)</f>
        <v/>
      </c>
      <c r="CN23" s="43">
        <f>MAX(0,i_Resource!B12-CN22)</f>
        <v/>
      </c>
      <c r="CO23" s="43">
        <f>MAX(0,i_Resource!B12-CO22)</f>
        <v/>
      </c>
      <c r="CP23" s="43">
        <f>MAX(0,i_Resource!B12-CP22)</f>
        <v/>
      </c>
      <c r="CQ23" s="43">
        <f>MAX(0,i_Resource!B12-CQ22)</f>
        <v/>
      </c>
      <c r="CR23" s="43">
        <f>MAX(0,i_Resource!B12-CR22)</f>
        <v/>
      </c>
      <c r="CS23" s="43">
        <f>MAX(0,i_Resource!B12-CS22)</f>
        <v/>
      </c>
      <c r="CT23" s="43">
        <f>MAX(0,i_Resource!B12-CT22)</f>
        <v/>
      </c>
      <c r="CU23" s="43">
        <f>MAX(0,i_Resource!B12-CU22)</f>
        <v/>
      </c>
      <c r="CV23" s="43">
        <f>MAX(0,i_Resource!B12-CV22)</f>
        <v/>
      </c>
      <c r="CW23" s="43">
        <f>MAX(0,i_Resource!B12-CW22)</f>
        <v/>
      </c>
      <c r="CX23" s="43">
        <f>MAX(0,i_Resource!B12-CX22)</f>
        <v/>
      </c>
      <c r="CY23" s="43">
        <f>MAX(0,i_Resource!B12-CY22)</f>
        <v/>
      </c>
      <c r="CZ23" s="43">
        <f>MAX(0,i_Resource!B12-CZ22)</f>
        <v/>
      </c>
      <c r="DA23" s="43">
        <f>MAX(0,i_Resource!B12-DA22)</f>
        <v/>
      </c>
      <c r="DB23" s="43">
        <f>MAX(0,i_Resource!B12-DB22)</f>
        <v/>
      </c>
      <c r="DC23" s="43">
        <f>MAX(0,i_Resource!B12-DC22)</f>
        <v/>
      </c>
      <c r="DD23" s="43">
        <f>MAX(0,i_Resource!B12-DD22)</f>
        <v/>
      </c>
      <c r="DE23" s="43">
        <f>MAX(0,i_Resource!B12-DE22)</f>
        <v/>
      </c>
      <c r="DF23" s="43">
        <f>MAX(0,i_Resource!B12-DF22)</f>
        <v/>
      </c>
      <c r="DG23" s="43">
        <f>MAX(0,i_Resource!B12-DG22)</f>
        <v/>
      </c>
      <c r="DH23" s="43">
        <f>MAX(0,i_Resource!B12-DH22)</f>
        <v/>
      </c>
      <c r="DI23" s="43">
        <f>MAX(0,i_Resource!B12-DI22)</f>
        <v/>
      </c>
      <c r="DJ23" s="43">
        <f>MAX(0,i_Resource!B12-DJ22)</f>
        <v/>
      </c>
      <c r="DK23" s="43">
        <f>MAX(0,i_Resource!B12-DK22)</f>
        <v/>
      </c>
      <c r="DL23" s="43">
        <f>MAX(0,i_Resource!B12-DL22)</f>
        <v/>
      </c>
      <c r="DM23" s="43">
        <f>MAX(0,i_Resource!B12-DM22)</f>
        <v/>
      </c>
      <c r="DN23" s="43">
        <f>MAX(0,i_Resource!B12-DN22)</f>
        <v/>
      </c>
      <c r="DO23" s="43">
        <f>MAX(0,i_Resource!B12-DO22)</f>
        <v/>
      </c>
      <c r="DP23" s="43">
        <f>MAX(0,i_Resource!B12-DP22)</f>
        <v/>
      </c>
      <c r="DQ23" s="43">
        <f>MAX(0,i_Resource!B12-DQ22)</f>
        <v/>
      </c>
      <c r="DR23" s="43">
        <f>MAX(0,i_Resource!B12-DR22)</f>
        <v/>
      </c>
      <c r="DS23" s="43">
        <f>MAX(0,i_Resource!B12-DS22)</f>
        <v/>
      </c>
      <c r="DT23" s="43">
        <f>MAX(0,i_Resource!B12-DT22)</f>
        <v/>
      </c>
      <c r="DU23" s="43">
        <f>MAX(0,i_Resource!B12-DU22)</f>
        <v/>
      </c>
      <c r="DV23" s="43">
        <f>MAX(0,i_Resource!B12-DV22)</f>
        <v/>
      </c>
      <c r="DW23" s="43">
        <f>MAX(0,i_Resource!B12-DW22)</f>
        <v/>
      </c>
      <c r="DX23" s="43">
        <f>MAX(0,i_Resource!B12-DX22)</f>
        <v/>
      </c>
      <c r="DY23" s="43">
        <f>MAX(0,i_Resource!B12-DY22)</f>
        <v/>
      </c>
      <c r="DZ23" s="43">
        <f>MAX(0,i_Resource!B12-DZ22)</f>
        <v/>
      </c>
      <c r="EA23" s="43">
        <f>MAX(0,i_Resource!B12-EA22)</f>
        <v/>
      </c>
      <c r="EB23" s="43">
        <f>MAX(0,i_Resource!B12-EB22)</f>
        <v/>
      </c>
      <c r="EC23" s="43">
        <f>MAX(0,i_Resource!B12-EC22)</f>
        <v/>
      </c>
      <c r="ED23" s="43">
        <f>MAX(0,i_Resource!B12-ED22)</f>
        <v/>
      </c>
      <c r="EE23" s="43">
        <f>MAX(0,i_Resource!B12-EE22)</f>
        <v/>
      </c>
      <c r="EF23" s="43">
        <f>MAX(0,i_Resource!B12-EF22)</f>
        <v/>
      </c>
      <c r="EG23" s="43">
        <f>MAX(0,i_Resource!B12-EG22)</f>
        <v/>
      </c>
      <c r="EH23" s="43">
        <f>MAX(0,i_Resource!B12-EH22)</f>
        <v/>
      </c>
      <c r="EI23" s="43">
        <f>MAX(0,i_Resource!B12-EI22)</f>
        <v/>
      </c>
      <c r="EJ23" s="43">
        <f>MAX(0,i_Resource!B12-EJ22)</f>
        <v/>
      </c>
      <c r="EK23" s="43">
        <f>MAX(0,i_Resource!B12-EK22)</f>
        <v/>
      </c>
      <c r="EL23" s="43">
        <f>MAX(0,i_Resource!B12-EL22)</f>
        <v/>
      </c>
      <c r="EM23" s="43">
        <f>MAX(0,i_Resource!B12-EM22)</f>
        <v/>
      </c>
      <c r="EN23" s="43">
        <f>MAX(0,i_Resource!B12-EN22)</f>
        <v/>
      </c>
      <c r="EO23" s="43">
        <f>MAX(0,i_Resource!B12-EO22)</f>
        <v/>
      </c>
      <c r="EP23" s="43">
        <f>MAX(0,i_Resource!B12-EP22)</f>
        <v/>
      </c>
      <c r="EQ23" s="43">
        <f>MAX(0,i_Resource!B12-EQ22)</f>
        <v/>
      </c>
      <c r="ER23" s="43">
        <f>MAX(0,i_Resource!B12-ER22)</f>
        <v/>
      </c>
      <c r="ES23" s="43">
        <f>MAX(0,i_Resource!B12-ES22)</f>
        <v/>
      </c>
      <c r="ET23" s="43">
        <f>MAX(0,i_Resource!B12-ET22)</f>
        <v/>
      </c>
      <c r="EU23" s="43">
        <f>MAX(0,i_Resource!B12-EU22)</f>
        <v/>
      </c>
      <c r="EV23" s="43">
        <f>MAX(0,i_Resource!B12-EV22)</f>
        <v/>
      </c>
      <c r="EW23" s="43">
        <f>MAX(0,i_Resource!B12-EW22)</f>
        <v/>
      </c>
      <c r="EX23" s="43">
        <f>MAX(0,i_Resource!B12-EX22)</f>
        <v/>
      </c>
      <c r="EY23" s="43">
        <f>MAX(0,i_Resource!B12-EY22)</f>
        <v/>
      </c>
      <c r="EZ23" s="43">
        <f>MAX(0,i_Resource!B12-EZ22)</f>
        <v/>
      </c>
      <c r="FA23" s="43">
        <f>MAX(0,i_Resource!B12-FA22)</f>
        <v/>
      </c>
      <c r="FB23" s="43">
        <f>MAX(0,i_Resource!B12-FB22)</f>
        <v/>
      </c>
      <c r="FC23" s="43">
        <f>MAX(0,i_Resource!B12-FC22)</f>
        <v/>
      </c>
      <c r="FD23" s="43">
        <f>MAX(0,i_Resource!B12-FD22)</f>
        <v/>
      </c>
      <c r="FE23" s="43">
        <f>MAX(0,i_Resource!B12-FE22)</f>
        <v/>
      </c>
      <c r="FF23" s="43">
        <f>MAX(0,i_Resource!B12-FF22)</f>
        <v/>
      </c>
      <c r="FG23" s="43">
        <f>MAX(0,i_Resource!B12-FG22)</f>
        <v/>
      </c>
      <c r="FH23" s="43">
        <f>MAX(0,i_Resource!B12-FH22)</f>
        <v/>
      </c>
      <c r="FI23" s="43">
        <f>MAX(0,i_Resource!B12-FI22)</f>
        <v/>
      </c>
      <c r="FJ23" s="43">
        <f>MAX(0,i_Resource!B12-FJ22)</f>
        <v/>
      </c>
      <c r="FK23" s="43">
        <f>MAX(0,i_Resource!B12-FK22)</f>
        <v/>
      </c>
      <c r="FL23" s="43">
        <f>MAX(0,i_Resource!B12-FL22)</f>
        <v/>
      </c>
      <c r="FM23" s="43">
        <f>MAX(0,i_Resource!B12-FM22)</f>
        <v/>
      </c>
      <c r="FN23" s="43">
        <f>MAX(0,i_Resource!B12-FN22)</f>
        <v/>
      </c>
      <c r="FO23" s="43">
        <f>MAX(0,i_Resource!B12-FO22)</f>
        <v/>
      </c>
      <c r="FP23" s="43">
        <f>MAX(0,i_Resource!B12-FP22)</f>
        <v/>
      </c>
      <c r="FQ23" s="43">
        <f>MAX(0,i_Resource!B12-FQ22)</f>
        <v/>
      </c>
      <c r="FR23" s="43">
        <f>MAX(0,i_Resource!B12-FR22)</f>
        <v/>
      </c>
      <c r="FS23" s="43">
        <f>MAX(0,i_Resource!B12-FS22)</f>
        <v/>
      </c>
      <c r="FT23" s="43">
        <f>MAX(0,i_Resource!B12-FT22)</f>
        <v/>
      </c>
      <c r="FU23" s="43">
        <f>MAX(0,i_Resource!B12-FU22)</f>
        <v/>
      </c>
      <c r="FV23" s="43">
        <f>MAX(0,i_Resource!B12-FV22)</f>
        <v/>
      </c>
      <c r="FW23" s="43">
        <f>MAX(0,i_Resource!B12-FW22)</f>
        <v/>
      </c>
      <c r="FX23" s="43">
        <f>MAX(0,i_Resource!B12-FX22)</f>
        <v/>
      </c>
      <c r="FY23" s="43">
        <f>MAX(0,i_Resource!B12-FY22)</f>
        <v/>
      </c>
      <c r="FZ23" s="43">
        <f>MAX(0,i_Resource!B12-FZ22)</f>
        <v/>
      </c>
      <c r="GA23" s="43">
        <f>MAX(0,i_Resource!B12-GA22)</f>
        <v/>
      </c>
    </row>
    <row r="24">
      <c r="A24" s="24" t="inlineStr">
        <is>
          <t>Probable Reserve Remaining</t>
        </is>
      </c>
      <c r="B24" s="25" t="inlineStr">
        <is>
          <t>Mt</t>
        </is>
      </c>
      <c r="D24" s="43">
        <f>MAX(0,i_Resource!B13-MAX(0,D22-i_Resource!B12))</f>
        <v/>
      </c>
      <c r="E24" s="43">
        <f>MAX(0,i_Resource!B13-MAX(0,E22-i_Resource!B12))</f>
        <v/>
      </c>
      <c r="F24" s="43">
        <f>MAX(0,i_Resource!B13-MAX(0,F22-i_Resource!B12))</f>
        <v/>
      </c>
      <c r="G24" s="43">
        <f>MAX(0,i_Resource!B13-MAX(0,G22-i_Resource!B12))</f>
        <v/>
      </c>
      <c r="H24" s="43">
        <f>MAX(0,i_Resource!B13-MAX(0,H22-i_Resource!B12))</f>
        <v/>
      </c>
      <c r="I24" s="43">
        <f>MAX(0,i_Resource!B13-MAX(0,I22-i_Resource!B12))</f>
        <v/>
      </c>
      <c r="J24" s="43">
        <f>MAX(0,i_Resource!B13-MAX(0,J22-i_Resource!B12))</f>
        <v/>
      </c>
      <c r="K24" s="43">
        <f>MAX(0,i_Resource!B13-MAX(0,K22-i_Resource!B12))</f>
        <v/>
      </c>
      <c r="L24" s="43">
        <f>MAX(0,i_Resource!B13-MAX(0,L22-i_Resource!B12))</f>
        <v/>
      </c>
      <c r="M24" s="43">
        <f>MAX(0,i_Resource!B13-MAX(0,M22-i_Resource!B12))</f>
        <v/>
      </c>
      <c r="N24" s="43">
        <f>MAX(0,i_Resource!B13-MAX(0,N22-i_Resource!B12))</f>
        <v/>
      </c>
      <c r="O24" s="43">
        <f>MAX(0,i_Resource!B13-MAX(0,O22-i_Resource!B12))</f>
        <v/>
      </c>
      <c r="P24" s="43">
        <f>MAX(0,i_Resource!B13-MAX(0,P22-i_Resource!B12))</f>
        <v/>
      </c>
      <c r="Q24" s="43">
        <f>MAX(0,i_Resource!B13-MAX(0,Q22-i_Resource!B12))</f>
        <v/>
      </c>
      <c r="R24" s="43">
        <f>MAX(0,i_Resource!B13-MAX(0,R22-i_Resource!B12))</f>
        <v/>
      </c>
      <c r="S24" s="43">
        <f>MAX(0,i_Resource!B13-MAX(0,S22-i_Resource!B12))</f>
        <v/>
      </c>
      <c r="T24" s="43">
        <f>MAX(0,i_Resource!B13-MAX(0,T22-i_Resource!B12))</f>
        <v/>
      </c>
      <c r="U24" s="43">
        <f>MAX(0,i_Resource!B13-MAX(0,U22-i_Resource!B12))</f>
        <v/>
      </c>
      <c r="V24" s="43">
        <f>MAX(0,i_Resource!B13-MAX(0,V22-i_Resource!B12))</f>
        <v/>
      </c>
      <c r="W24" s="43">
        <f>MAX(0,i_Resource!B13-MAX(0,W22-i_Resource!B12))</f>
        <v/>
      </c>
      <c r="X24" s="43">
        <f>MAX(0,i_Resource!B13-MAX(0,X22-i_Resource!B12))</f>
        <v/>
      </c>
      <c r="Y24" s="43">
        <f>MAX(0,i_Resource!B13-MAX(0,Y22-i_Resource!B12))</f>
        <v/>
      </c>
      <c r="Z24" s="43">
        <f>MAX(0,i_Resource!B13-MAX(0,Z22-i_Resource!B12))</f>
        <v/>
      </c>
      <c r="AA24" s="43">
        <f>MAX(0,i_Resource!B13-MAX(0,AA22-i_Resource!B12))</f>
        <v/>
      </c>
      <c r="AB24" s="43">
        <f>MAX(0,i_Resource!B13-MAX(0,AB22-i_Resource!B12))</f>
        <v/>
      </c>
      <c r="AC24" s="43">
        <f>MAX(0,i_Resource!B13-MAX(0,AC22-i_Resource!B12))</f>
        <v/>
      </c>
      <c r="AD24" s="43">
        <f>MAX(0,i_Resource!B13-MAX(0,AD22-i_Resource!B12))</f>
        <v/>
      </c>
      <c r="AE24" s="43">
        <f>MAX(0,i_Resource!B13-MAX(0,AE22-i_Resource!B12))</f>
        <v/>
      </c>
      <c r="AF24" s="43">
        <f>MAX(0,i_Resource!B13-MAX(0,AF22-i_Resource!B12))</f>
        <v/>
      </c>
      <c r="AG24" s="43">
        <f>MAX(0,i_Resource!B13-MAX(0,AG22-i_Resource!B12))</f>
        <v/>
      </c>
      <c r="AH24" s="43">
        <f>MAX(0,i_Resource!B13-MAX(0,AH22-i_Resource!B12))</f>
        <v/>
      </c>
      <c r="AI24" s="43">
        <f>MAX(0,i_Resource!B13-MAX(0,AI22-i_Resource!B12))</f>
        <v/>
      </c>
      <c r="AJ24" s="43">
        <f>MAX(0,i_Resource!B13-MAX(0,AJ22-i_Resource!B12))</f>
        <v/>
      </c>
      <c r="AK24" s="43">
        <f>MAX(0,i_Resource!B13-MAX(0,AK22-i_Resource!B12))</f>
        <v/>
      </c>
      <c r="AL24" s="43">
        <f>MAX(0,i_Resource!B13-MAX(0,AL22-i_Resource!B12))</f>
        <v/>
      </c>
      <c r="AM24" s="43">
        <f>MAX(0,i_Resource!B13-MAX(0,AM22-i_Resource!B12))</f>
        <v/>
      </c>
      <c r="AN24" s="43">
        <f>MAX(0,i_Resource!B13-MAX(0,AN22-i_Resource!B12))</f>
        <v/>
      </c>
      <c r="AO24" s="43">
        <f>MAX(0,i_Resource!B13-MAX(0,AO22-i_Resource!B12))</f>
        <v/>
      </c>
      <c r="AP24" s="43">
        <f>MAX(0,i_Resource!B13-MAX(0,AP22-i_Resource!B12))</f>
        <v/>
      </c>
      <c r="AQ24" s="43">
        <f>MAX(0,i_Resource!B13-MAX(0,AQ22-i_Resource!B12))</f>
        <v/>
      </c>
      <c r="AR24" s="43">
        <f>MAX(0,i_Resource!B13-MAX(0,AR22-i_Resource!B12))</f>
        <v/>
      </c>
      <c r="AS24" s="43">
        <f>MAX(0,i_Resource!B13-MAX(0,AS22-i_Resource!B12))</f>
        <v/>
      </c>
      <c r="AT24" s="43">
        <f>MAX(0,i_Resource!B13-MAX(0,AT22-i_Resource!B12))</f>
        <v/>
      </c>
      <c r="AU24" s="43">
        <f>MAX(0,i_Resource!B13-MAX(0,AU22-i_Resource!B12))</f>
        <v/>
      </c>
      <c r="AV24" s="43">
        <f>MAX(0,i_Resource!B13-MAX(0,AV22-i_Resource!B12))</f>
        <v/>
      </c>
      <c r="AW24" s="43">
        <f>MAX(0,i_Resource!B13-MAX(0,AW22-i_Resource!B12))</f>
        <v/>
      </c>
      <c r="AX24" s="43">
        <f>MAX(0,i_Resource!B13-MAX(0,AX22-i_Resource!B12))</f>
        <v/>
      </c>
      <c r="AY24" s="43">
        <f>MAX(0,i_Resource!B13-MAX(0,AY22-i_Resource!B12))</f>
        <v/>
      </c>
      <c r="AZ24" s="43">
        <f>MAX(0,i_Resource!B13-MAX(0,AZ22-i_Resource!B12))</f>
        <v/>
      </c>
      <c r="BA24" s="43">
        <f>MAX(0,i_Resource!B13-MAX(0,BA22-i_Resource!B12))</f>
        <v/>
      </c>
      <c r="BB24" s="43">
        <f>MAX(0,i_Resource!B13-MAX(0,BB22-i_Resource!B12))</f>
        <v/>
      </c>
      <c r="BC24" s="43">
        <f>MAX(0,i_Resource!B13-MAX(0,BC22-i_Resource!B12))</f>
        <v/>
      </c>
      <c r="BD24" s="43">
        <f>MAX(0,i_Resource!B13-MAX(0,BD22-i_Resource!B12))</f>
        <v/>
      </c>
      <c r="BE24" s="43">
        <f>MAX(0,i_Resource!B13-MAX(0,BE22-i_Resource!B12))</f>
        <v/>
      </c>
      <c r="BF24" s="43">
        <f>MAX(0,i_Resource!B13-MAX(0,BF22-i_Resource!B12))</f>
        <v/>
      </c>
      <c r="BG24" s="43">
        <f>MAX(0,i_Resource!B13-MAX(0,BG22-i_Resource!B12))</f>
        <v/>
      </c>
      <c r="BH24" s="43">
        <f>MAX(0,i_Resource!B13-MAX(0,BH22-i_Resource!B12))</f>
        <v/>
      </c>
      <c r="BI24" s="43">
        <f>MAX(0,i_Resource!B13-MAX(0,BI22-i_Resource!B12))</f>
        <v/>
      </c>
      <c r="BJ24" s="43">
        <f>MAX(0,i_Resource!B13-MAX(0,BJ22-i_Resource!B12))</f>
        <v/>
      </c>
      <c r="BK24" s="43">
        <f>MAX(0,i_Resource!B13-MAX(0,BK22-i_Resource!B12))</f>
        <v/>
      </c>
      <c r="BL24" s="43">
        <f>MAX(0,i_Resource!B13-MAX(0,BL22-i_Resource!B12))</f>
        <v/>
      </c>
      <c r="BM24" s="43">
        <f>MAX(0,i_Resource!B13-MAX(0,BM22-i_Resource!B12))</f>
        <v/>
      </c>
      <c r="BN24" s="43">
        <f>MAX(0,i_Resource!B13-MAX(0,BN22-i_Resource!B12))</f>
        <v/>
      </c>
      <c r="BO24" s="43">
        <f>MAX(0,i_Resource!B13-MAX(0,BO22-i_Resource!B12))</f>
        <v/>
      </c>
      <c r="BP24" s="43">
        <f>MAX(0,i_Resource!B13-MAX(0,BP22-i_Resource!B12))</f>
        <v/>
      </c>
      <c r="BQ24" s="43">
        <f>MAX(0,i_Resource!B13-MAX(0,BQ22-i_Resource!B12))</f>
        <v/>
      </c>
      <c r="BR24" s="43">
        <f>MAX(0,i_Resource!B13-MAX(0,BR22-i_Resource!B12))</f>
        <v/>
      </c>
      <c r="BS24" s="43">
        <f>MAX(0,i_Resource!B13-MAX(0,BS22-i_Resource!B12))</f>
        <v/>
      </c>
      <c r="BT24" s="43">
        <f>MAX(0,i_Resource!B13-MAX(0,BT22-i_Resource!B12))</f>
        <v/>
      </c>
      <c r="BU24" s="43">
        <f>MAX(0,i_Resource!B13-MAX(0,BU22-i_Resource!B12))</f>
        <v/>
      </c>
      <c r="BV24" s="43">
        <f>MAX(0,i_Resource!B13-MAX(0,BV22-i_Resource!B12))</f>
        <v/>
      </c>
      <c r="BW24" s="43">
        <f>MAX(0,i_Resource!B13-MAX(0,BW22-i_Resource!B12))</f>
        <v/>
      </c>
      <c r="BX24" s="43">
        <f>MAX(0,i_Resource!B13-MAX(0,BX22-i_Resource!B12))</f>
        <v/>
      </c>
      <c r="BY24" s="43">
        <f>MAX(0,i_Resource!B13-MAX(0,BY22-i_Resource!B12))</f>
        <v/>
      </c>
      <c r="BZ24" s="43">
        <f>MAX(0,i_Resource!B13-MAX(0,BZ22-i_Resource!B12))</f>
        <v/>
      </c>
      <c r="CA24" s="43">
        <f>MAX(0,i_Resource!B13-MAX(0,CA22-i_Resource!B12))</f>
        <v/>
      </c>
      <c r="CB24" s="43">
        <f>MAX(0,i_Resource!B13-MAX(0,CB22-i_Resource!B12))</f>
        <v/>
      </c>
      <c r="CC24" s="43">
        <f>MAX(0,i_Resource!B13-MAX(0,CC22-i_Resource!B12))</f>
        <v/>
      </c>
      <c r="CD24" s="43">
        <f>MAX(0,i_Resource!B13-MAX(0,CD22-i_Resource!B12))</f>
        <v/>
      </c>
      <c r="CE24" s="43">
        <f>MAX(0,i_Resource!B13-MAX(0,CE22-i_Resource!B12))</f>
        <v/>
      </c>
      <c r="CF24" s="43">
        <f>MAX(0,i_Resource!B13-MAX(0,CF22-i_Resource!B12))</f>
        <v/>
      </c>
      <c r="CG24" s="43">
        <f>MAX(0,i_Resource!B13-MAX(0,CG22-i_Resource!B12))</f>
        <v/>
      </c>
      <c r="CH24" s="43">
        <f>MAX(0,i_Resource!B13-MAX(0,CH22-i_Resource!B12))</f>
        <v/>
      </c>
      <c r="CI24" s="43">
        <f>MAX(0,i_Resource!B13-MAX(0,CI22-i_Resource!B12))</f>
        <v/>
      </c>
      <c r="CJ24" s="43">
        <f>MAX(0,i_Resource!B13-MAX(0,CJ22-i_Resource!B12))</f>
        <v/>
      </c>
      <c r="CK24" s="43">
        <f>MAX(0,i_Resource!B13-MAX(0,CK22-i_Resource!B12))</f>
        <v/>
      </c>
      <c r="CL24" s="43">
        <f>MAX(0,i_Resource!B13-MAX(0,CL22-i_Resource!B12))</f>
        <v/>
      </c>
      <c r="CM24" s="43">
        <f>MAX(0,i_Resource!B13-MAX(0,CM22-i_Resource!B12))</f>
        <v/>
      </c>
      <c r="CN24" s="43">
        <f>MAX(0,i_Resource!B13-MAX(0,CN22-i_Resource!B12))</f>
        <v/>
      </c>
      <c r="CO24" s="43">
        <f>MAX(0,i_Resource!B13-MAX(0,CO22-i_Resource!B12))</f>
        <v/>
      </c>
      <c r="CP24" s="43">
        <f>MAX(0,i_Resource!B13-MAX(0,CP22-i_Resource!B12))</f>
        <v/>
      </c>
      <c r="CQ24" s="43">
        <f>MAX(0,i_Resource!B13-MAX(0,CQ22-i_Resource!B12))</f>
        <v/>
      </c>
      <c r="CR24" s="43">
        <f>MAX(0,i_Resource!B13-MAX(0,CR22-i_Resource!B12))</f>
        <v/>
      </c>
      <c r="CS24" s="43">
        <f>MAX(0,i_Resource!B13-MAX(0,CS22-i_Resource!B12))</f>
        <v/>
      </c>
      <c r="CT24" s="43">
        <f>MAX(0,i_Resource!B13-MAX(0,CT22-i_Resource!B12))</f>
        <v/>
      </c>
      <c r="CU24" s="43">
        <f>MAX(0,i_Resource!B13-MAX(0,CU22-i_Resource!B12))</f>
        <v/>
      </c>
      <c r="CV24" s="43">
        <f>MAX(0,i_Resource!B13-MAX(0,CV22-i_Resource!B12))</f>
        <v/>
      </c>
      <c r="CW24" s="43">
        <f>MAX(0,i_Resource!B13-MAX(0,CW22-i_Resource!B12))</f>
        <v/>
      </c>
      <c r="CX24" s="43">
        <f>MAX(0,i_Resource!B13-MAX(0,CX22-i_Resource!B12))</f>
        <v/>
      </c>
      <c r="CY24" s="43">
        <f>MAX(0,i_Resource!B13-MAX(0,CY22-i_Resource!B12))</f>
        <v/>
      </c>
      <c r="CZ24" s="43">
        <f>MAX(0,i_Resource!B13-MAX(0,CZ22-i_Resource!B12))</f>
        <v/>
      </c>
      <c r="DA24" s="43">
        <f>MAX(0,i_Resource!B13-MAX(0,DA22-i_Resource!B12))</f>
        <v/>
      </c>
      <c r="DB24" s="43">
        <f>MAX(0,i_Resource!B13-MAX(0,DB22-i_Resource!B12))</f>
        <v/>
      </c>
      <c r="DC24" s="43">
        <f>MAX(0,i_Resource!B13-MAX(0,DC22-i_Resource!B12))</f>
        <v/>
      </c>
      <c r="DD24" s="43">
        <f>MAX(0,i_Resource!B13-MAX(0,DD22-i_Resource!B12))</f>
        <v/>
      </c>
      <c r="DE24" s="43">
        <f>MAX(0,i_Resource!B13-MAX(0,DE22-i_Resource!B12))</f>
        <v/>
      </c>
      <c r="DF24" s="43">
        <f>MAX(0,i_Resource!B13-MAX(0,DF22-i_Resource!B12))</f>
        <v/>
      </c>
      <c r="DG24" s="43">
        <f>MAX(0,i_Resource!B13-MAX(0,DG22-i_Resource!B12))</f>
        <v/>
      </c>
      <c r="DH24" s="43">
        <f>MAX(0,i_Resource!B13-MAX(0,DH22-i_Resource!B12))</f>
        <v/>
      </c>
      <c r="DI24" s="43">
        <f>MAX(0,i_Resource!B13-MAX(0,DI22-i_Resource!B12))</f>
        <v/>
      </c>
      <c r="DJ24" s="43">
        <f>MAX(0,i_Resource!B13-MAX(0,DJ22-i_Resource!B12))</f>
        <v/>
      </c>
      <c r="DK24" s="43">
        <f>MAX(0,i_Resource!B13-MAX(0,DK22-i_Resource!B12))</f>
        <v/>
      </c>
      <c r="DL24" s="43">
        <f>MAX(0,i_Resource!B13-MAX(0,DL22-i_Resource!B12))</f>
        <v/>
      </c>
      <c r="DM24" s="43">
        <f>MAX(0,i_Resource!B13-MAX(0,DM22-i_Resource!B12))</f>
        <v/>
      </c>
      <c r="DN24" s="43">
        <f>MAX(0,i_Resource!B13-MAX(0,DN22-i_Resource!B12))</f>
        <v/>
      </c>
      <c r="DO24" s="43">
        <f>MAX(0,i_Resource!B13-MAX(0,DO22-i_Resource!B12))</f>
        <v/>
      </c>
      <c r="DP24" s="43">
        <f>MAX(0,i_Resource!B13-MAX(0,DP22-i_Resource!B12))</f>
        <v/>
      </c>
      <c r="DQ24" s="43">
        <f>MAX(0,i_Resource!B13-MAX(0,DQ22-i_Resource!B12))</f>
        <v/>
      </c>
      <c r="DR24" s="43">
        <f>MAX(0,i_Resource!B13-MAX(0,DR22-i_Resource!B12))</f>
        <v/>
      </c>
      <c r="DS24" s="43">
        <f>MAX(0,i_Resource!B13-MAX(0,DS22-i_Resource!B12))</f>
        <v/>
      </c>
      <c r="DT24" s="43">
        <f>MAX(0,i_Resource!B13-MAX(0,DT22-i_Resource!B12))</f>
        <v/>
      </c>
      <c r="DU24" s="43">
        <f>MAX(0,i_Resource!B13-MAX(0,DU22-i_Resource!B12))</f>
        <v/>
      </c>
      <c r="DV24" s="43">
        <f>MAX(0,i_Resource!B13-MAX(0,DV22-i_Resource!B12))</f>
        <v/>
      </c>
      <c r="DW24" s="43">
        <f>MAX(0,i_Resource!B13-MAX(0,DW22-i_Resource!B12))</f>
        <v/>
      </c>
      <c r="DX24" s="43">
        <f>MAX(0,i_Resource!B13-MAX(0,DX22-i_Resource!B12))</f>
        <v/>
      </c>
      <c r="DY24" s="43">
        <f>MAX(0,i_Resource!B13-MAX(0,DY22-i_Resource!B12))</f>
        <v/>
      </c>
      <c r="DZ24" s="43">
        <f>MAX(0,i_Resource!B13-MAX(0,DZ22-i_Resource!B12))</f>
        <v/>
      </c>
      <c r="EA24" s="43">
        <f>MAX(0,i_Resource!B13-MAX(0,EA22-i_Resource!B12))</f>
        <v/>
      </c>
      <c r="EB24" s="43">
        <f>MAX(0,i_Resource!B13-MAX(0,EB22-i_Resource!B12))</f>
        <v/>
      </c>
      <c r="EC24" s="43">
        <f>MAX(0,i_Resource!B13-MAX(0,EC22-i_Resource!B12))</f>
        <v/>
      </c>
      <c r="ED24" s="43">
        <f>MAX(0,i_Resource!B13-MAX(0,ED22-i_Resource!B12))</f>
        <v/>
      </c>
      <c r="EE24" s="43">
        <f>MAX(0,i_Resource!B13-MAX(0,EE22-i_Resource!B12))</f>
        <v/>
      </c>
      <c r="EF24" s="43">
        <f>MAX(0,i_Resource!B13-MAX(0,EF22-i_Resource!B12))</f>
        <v/>
      </c>
      <c r="EG24" s="43">
        <f>MAX(0,i_Resource!B13-MAX(0,EG22-i_Resource!B12))</f>
        <v/>
      </c>
      <c r="EH24" s="43">
        <f>MAX(0,i_Resource!B13-MAX(0,EH22-i_Resource!B12))</f>
        <v/>
      </c>
      <c r="EI24" s="43">
        <f>MAX(0,i_Resource!B13-MAX(0,EI22-i_Resource!B12))</f>
        <v/>
      </c>
      <c r="EJ24" s="43">
        <f>MAX(0,i_Resource!B13-MAX(0,EJ22-i_Resource!B12))</f>
        <v/>
      </c>
      <c r="EK24" s="43">
        <f>MAX(0,i_Resource!B13-MAX(0,EK22-i_Resource!B12))</f>
        <v/>
      </c>
      <c r="EL24" s="43">
        <f>MAX(0,i_Resource!B13-MAX(0,EL22-i_Resource!B12))</f>
        <v/>
      </c>
      <c r="EM24" s="43">
        <f>MAX(0,i_Resource!B13-MAX(0,EM22-i_Resource!B12))</f>
        <v/>
      </c>
      <c r="EN24" s="43">
        <f>MAX(0,i_Resource!B13-MAX(0,EN22-i_Resource!B12))</f>
        <v/>
      </c>
      <c r="EO24" s="43">
        <f>MAX(0,i_Resource!B13-MAX(0,EO22-i_Resource!B12))</f>
        <v/>
      </c>
      <c r="EP24" s="43">
        <f>MAX(0,i_Resource!B13-MAX(0,EP22-i_Resource!B12))</f>
        <v/>
      </c>
      <c r="EQ24" s="43">
        <f>MAX(0,i_Resource!B13-MAX(0,EQ22-i_Resource!B12))</f>
        <v/>
      </c>
      <c r="ER24" s="43">
        <f>MAX(0,i_Resource!B13-MAX(0,ER22-i_Resource!B12))</f>
        <v/>
      </c>
      <c r="ES24" s="43">
        <f>MAX(0,i_Resource!B13-MAX(0,ES22-i_Resource!B12))</f>
        <v/>
      </c>
      <c r="ET24" s="43">
        <f>MAX(0,i_Resource!B13-MAX(0,ET22-i_Resource!B12))</f>
        <v/>
      </c>
      <c r="EU24" s="43">
        <f>MAX(0,i_Resource!B13-MAX(0,EU22-i_Resource!B12))</f>
        <v/>
      </c>
      <c r="EV24" s="43">
        <f>MAX(0,i_Resource!B13-MAX(0,EV22-i_Resource!B12))</f>
        <v/>
      </c>
      <c r="EW24" s="43">
        <f>MAX(0,i_Resource!B13-MAX(0,EW22-i_Resource!B12))</f>
        <v/>
      </c>
      <c r="EX24" s="43">
        <f>MAX(0,i_Resource!B13-MAX(0,EX22-i_Resource!B12))</f>
        <v/>
      </c>
      <c r="EY24" s="43">
        <f>MAX(0,i_Resource!B13-MAX(0,EY22-i_Resource!B12))</f>
        <v/>
      </c>
      <c r="EZ24" s="43">
        <f>MAX(0,i_Resource!B13-MAX(0,EZ22-i_Resource!B12))</f>
        <v/>
      </c>
      <c r="FA24" s="43">
        <f>MAX(0,i_Resource!B13-MAX(0,FA22-i_Resource!B12))</f>
        <v/>
      </c>
      <c r="FB24" s="43">
        <f>MAX(0,i_Resource!B13-MAX(0,FB22-i_Resource!B12))</f>
        <v/>
      </c>
      <c r="FC24" s="43">
        <f>MAX(0,i_Resource!B13-MAX(0,FC22-i_Resource!B12))</f>
        <v/>
      </c>
      <c r="FD24" s="43">
        <f>MAX(0,i_Resource!B13-MAX(0,FD22-i_Resource!B12))</f>
        <v/>
      </c>
      <c r="FE24" s="43">
        <f>MAX(0,i_Resource!B13-MAX(0,FE22-i_Resource!B12))</f>
        <v/>
      </c>
      <c r="FF24" s="43">
        <f>MAX(0,i_Resource!B13-MAX(0,FF22-i_Resource!B12))</f>
        <v/>
      </c>
      <c r="FG24" s="43">
        <f>MAX(0,i_Resource!B13-MAX(0,FG22-i_Resource!B12))</f>
        <v/>
      </c>
      <c r="FH24" s="43">
        <f>MAX(0,i_Resource!B13-MAX(0,FH22-i_Resource!B12))</f>
        <v/>
      </c>
      <c r="FI24" s="43">
        <f>MAX(0,i_Resource!B13-MAX(0,FI22-i_Resource!B12))</f>
        <v/>
      </c>
      <c r="FJ24" s="43">
        <f>MAX(0,i_Resource!B13-MAX(0,FJ22-i_Resource!B12))</f>
        <v/>
      </c>
      <c r="FK24" s="43">
        <f>MAX(0,i_Resource!B13-MAX(0,FK22-i_Resource!B12))</f>
        <v/>
      </c>
      <c r="FL24" s="43">
        <f>MAX(0,i_Resource!B13-MAX(0,FL22-i_Resource!B12))</f>
        <v/>
      </c>
      <c r="FM24" s="43">
        <f>MAX(0,i_Resource!B13-MAX(0,FM22-i_Resource!B12))</f>
        <v/>
      </c>
      <c r="FN24" s="43">
        <f>MAX(0,i_Resource!B13-MAX(0,FN22-i_Resource!B12))</f>
        <v/>
      </c>
      <c r="FO24" s="43">
        <f>MAX(0,i_Resource!B13-MAX(0,FO22-i_Resource!B12))</f>
        <v/>
      </c>
      <c r="FP24" s="43">
        <f>MAX(0,i_Resource!B13-MAX(0,FP22-i_Resource!B12))</f>
        <v/>
      </c>
      <c r="FQ24" s="43">
        <f>MAX(0,i_Resource!B13-MAX(0,FQ22-i_Resource!B12))</f>
        <v/>
      </c>
      <c r="FR24" s="43">
        <f>MAX(0,i_Resource!B13-MAX(0,FR22-i_Resource!B12))</f>
        <v/>
      </c>
      <c r="FS24" s="43">
        <f>MAX(0,i_Resource!B13-MAX(0,FS22-i_Resource!B12))</f>
        <v/>
      </c>
      <c r="FT24" s="43">
        <f>MAX(0,i_Resource!B13-MAX(0,FT22-i_Resource!B12))</f>
        <v/>
      </c>
      <c r="FU24" s="43">
        <f>MAX(0,i_Resource!B13-MAX(0,FU22-i_Resource!B12))</f>
        <v/>
      </c>
      <c r="FV24" s="43">
        <f>MAX(0,i_Resource!B13-MAX(0,FV22-i_Resource!B12))</f>
        <v/>
      </c>
      <c r="FW24" s="43">
        <f>MAX(0,i_Resource!B13-MAX(0,FW22-i_Resource!B12))</f>
        <v/>
      </c>
      <c r="FX24" s="43">
        <f>MAX(0,i_Resource!B13-MAX(0,FX22-i_Resource!B12))</f>
        <v/>
      </c>
      <c r="FY24" s="43">
        <f>MAX(0,i_Resource!B13-MAX(0,FY22-i_Resource!B12))</f>
        <v/>
      </c>
      <c r="FZ24" s="43">
        <f>MAX(0,i_Resource!B13-MAX(0,FZ22-i_Resource!B12))</f>
        <v/>
      </c>
      <c r="GA24" s="43">
        <f>MAX(0,i_Resource!B13-MAX(0,GA22-i_Resource!B12))</f>
        <v/>
      </c>
    </row>
    <row r="25">
      <c r="A25" s="24" t="inlineStr">
        <is>
          <t>Possible Reserve Remaining</t>
        </is>
      </c>
      <c r="B25" s="25" t="inlineStr">
        <is>
          <t>Mt</t>
        </is>
      </c>
      <c r="D25" s="43">
        <f>MAX(0,i_Resource!B14-MAX(0,D22-i_Resource!B12-i_Resource!B13))</f>
        <v/>
      </c>
      <c r="E25" s="43">
        <f>MAX(0,i_Resource!B14-MAX(0,E22-i_Resource!B12-i_Resource!B13))</f>
        <v/>
      </c>
      <c r="F25" s="43">
        <f>MAX(0,i_Resource!B14-MAX(0,F22-i_Resource!B12-i_Resource!B13))</f>
        <v/>
      </c>
      <c r="G25" s="43">
        <f>MAX(0,i_Resource!B14-MAX(0,G22-i_Resource!B12-i_Resource!B13))</f>
        <v/>
      </c>
      <c r="H25" s="43">
        <f>MAX(0,i_Resource!B14-MAX(0,H22-i_Resource!B12-i_Resource!B13))</f>
        <v/>
      </c>
      <c r="I25" s="43">
        <f>MAX(0,i_Resource!B14-MAX(0,I22-i_Resource!B12-i_Resource!B13))</f>
        <v/>
      </c>
      <c r="J25" s="43">
        <f>MAX(0,i_Resource!B14-MAX(0,J22-i_Resource!B12-i_Resource!B13))</f>
        <v/>
      </c>
      <c r="K25" s="43">
        <f>MAX(0,i_Resource!B14-MAX(0,K22-i_Resource!B12-i_Resource!B13))</f>
        <v/>
      </c>
      <c r="L25" s="43">
        <f>MAX(0,i_Resource!B14-MAX(0,L22-i_Resource!B12-i_Resource!B13))</f>
        <v/>
      </c>
      <c r="M25" s="43">
        <f>MAX(0,i_Resource!B14-MAX(0,M22-i_Resource!B12-i_Resource!B13))</f>
        <v/>
      </c>
      <c r="N25" s="43">
        <f>MAX(0,i_Resource!B14-MAX(0,N22-i_Resource!B12-i_Resource!B13))</f>
        <v/>
      </c>
      <c r="O25" s="43">
        <f>MAX(0,i_Resource!B14-MAX(0,O22-i_Resource!B12-i_Resource!B13))</f>
        <v/>
      </c>
      <c r="P25" s="43">
        <f>MAX(0,i_Resource!B14-MAX(0,P22-i_Resource!B12-i_Resource!B13))</f>
        <v/>
      </c>
      <c r="Q25" s="43">
        <f>MAX(0,i_Resource!B14-MAX(0,Q22-i_Resource!B12-i_Resource!B13))</f>
        <v/>
      </c>
      <c r="R25" s="43">
        <f>MAX(0,i_Resource!B14-MAX(0,R22-i_Resource!B12-i_Resource!B13))</f>
        <v/>
      </c>
      <c r="S25" s="43">
        <f>MAX(0,i_Resource!B14-MAX(0,S22-i_Resource!B12-i_Resource!B13))</f>
        <v/>
      </c>
      <c r="T25" s="43">
        <f>MAX(0,i_Resource!B14-MAX(0,T22-i_Resource!B12-i_Resource!B13))</f>
        <v/>
      </c>
      <c r="U25" s="43">
        <f>MAX(0,i_Resource!B14-MAX(0,U22-i_Resource!B12-i_Resource!B13))</f>
        <v/>
      </c>
      <c r="V25" s="43">
        <f>MAX(0,i_Resource!B14-MAX(0,V22-i_Resource!B12-i_Resource!B13))</f>
        <v/>
      </c>
      <c r="W25" s="43">
        <f>MAX(0,i_Resource!B14-MAX(0,W22-i_Resource!B12-i_Resource!B13))</f>
        <v/>
      </c>
      <c r="X25" s="43">
        <f>MAX(0,i_Resource!B14-MAX(0,X22-i_Resource!B12-i_Resource!B13))</f>
        <v/>
      </c>
      <c r="Y25" s="43">
        <f>MAX(0,i_Resource!B14-MAX(0,Y22-i_Resource!B12-i_Resource!B13))</f>
        <v/>
      </c>
      <c r="Z25" s="43">
        <f>MAX(0,i_Resource!B14-MAX(0,Z22-i_Resource!B12-i_Resource!B13))</f>
        <v/>
      </c>
      <c r="AA25" s="43">
        <f>MAX(0,i_Resource!B14-MAX(0,AA22-i_Resource!B12-i_Resource!B13))</f>
        <v/>
      </c>
      <c r="AB25" s="43">
        <f>MAX(0,i_Resource!B14-MAX(0,AB22-i_Resource!B12-i_Resource!B13))</f>
        <v/>
      </c>
      <c r="AC25" s="43">
        <f>MAX(0,i_Resource!B14-MAX(0,AC22-i_Resource!B12-i_Resource!B13))</f>
        <v/>
      </c>
      <c r="AD25" s="43">
        <f>MAX(0,i_Resource!B14-MAX(0,AD22-i_Resource!B12-i_Resource!B13))</f>
        <v/>
      </c>
      <c r="AE25" s="43">
        <f>MAX(0,i_Resource!B14-MAX(0,AE22-i_Resource!B12-i_Resource!B13))</f>
        <v/>
      </c>
      <c r="AF25" s="43">
        <f>MAX(0,i_Resource!B14-MAX(0,AF22-i_Resource!B12-i_Resource!B13))</f>
        <v/>
      </c>
      <c r="AG25" s="43">
        <f>MAX(0,i_Resource!B14-MAX(0,AG22-i_Resource!B12-i_Resource!B13))</f>
        <v/>
      </c>
      <c r="AH25" s="43">
        <f>MAX(0,i_Resource!B14-MAX(0,AH22-i_Resource!B12-i_Resource!B13))</f>
        <v/>
      </c>
      <c r="AI25" s="43">
        <f>MAX(0,i_Resource!B14-MAX(0,AI22-i_Resource!B12-i_Resource!B13))</f>
        <v/>
      </c>
      <c r="AJ25" s="43">
        <f>MAX(0,i_Resource!B14-MAX(0,AJ22-i_Resource!B12-i_Resource!B13))</f>
        <v/>
      </c>
      <c r="AK25" s="43">
        <f>MAX(0,i_Resource!B14-MAX(0,AK22-i_Resource!B12-i_Resource!B13))</f>
        <v/>
      </c>
      <c r="AL25" s="43">
        <f>MAX(0,i_Resource!B14-MAX(0,AL22-i_Resource!B12-i_Resource!B13))</f>
        <v/>
      </c>
      <c r="AM25" s="43">
        <f>MAX(0,i_Resource!B14-MAX(0,AM22-i_Resource!B12-i_Resource!B13))</f>
        <v/>
      </c>
      <c r="AN25" s="43">
        <f>MAX(0,i_Resource!B14-MAX(0,AN22-i_Resource!B12-i_Resource!B13))</f>
        <v/>
      </c>
      <c r="AO25" s="43">
        <f>MAX(0,i_Resource!B14-MAX(0,AO22-i_Resource!B12-i_Resource!B13))</f>
        <v/>
      </c>
      <c r="AP25" s="43">
        <f>MAX(0,i_Resource!B14-MAX(0,AP22-i_Resource!B12-i_Resource!B13))</f>
        <v/>
      </c>
      <c r="AQ25" s="43">
        <f>MAX(0,i_Resource!B14-MAX(0,AQ22-i_Resource!B12-i_Resource!B13))</f>
        <v/>
      </c>
      <c r="AR25" s="43">
        <f>MAX(0,i_Resource!B14-MAX(0,AR22-i_Resource!B12-i_Resource!B13))</f>
        <v/>
      </c>
      <c r="AS25" s="43">
        <f>MAX(0,i_Resource!B14-MAX(0,AS22-i_Resource!B12-i_Resource!B13))</f>
        <v/>
      </c>
      <c r="AT25" s="43">
        <f>MAX(0,i_Resource!B14-MAX(0,AT22-i_Resource!B12-i_Resource!B13))</f>
        <v/>
      </c>
      <c r="AU25" s="43">
        <f>MAX(0,i_Resource!B14-MAX(0,AU22-i_Resource!B12-i_Resource!B13))</f>
        <v/>
      </c>
      <c r="AV25" s="43">
        <f>MAX(0,i_Resource!B14-MAX(0,AV22-i_Resource!B12-i_Resource!B13))</f>
        <v/>
      </c>
      <c r="AW25" s="43">
        <f>MAX(0,i_Resource!B14-MAX(0,AW22-i_Resource!B12-i_Resource!B13))</f>
        <v/>
      </c>
      <c r="AX25" s="43">
        <f>MAX(0,i_Resource!B14-MAX(0,AX22-i_Resource!B12-i_Resource!B13))</f>
        <v/>
      </c>
      <c r="AY25" s="43">
        <f>MAX(0,i_Resource!B14-MAX(0,AY22-i_Resource!B12-i_Resource!B13))</f>
        <v/>
      </c>
      <c r="AZ25" s="43">
        <f>MAX(0,i_Resource!B14-MAX(0,AZ22-i_Resource!B12-i_Resource!B13))</f>
        <v/>
      </c>
      <c r="BA25" s="43">
        <f>MAX(0,i_Resource!B14-MAX(0,BA22-i_Resource!B12-i_Resource!B13))</f>
        <v/>
      </c>
      <c r="BB25" s="43">
        <f>MAX(0,i_Resource!B14-MAX(0,BB22-i_Resource!B12-i_Resource!B13))</f>
        <v/>
      </c>
      <c r="BC25" s="43">
        <f>MAX(0,i_Resource!B14-MAX(0,BC22-i_Resource!B12-i_Resource!B13))</f>
        <v/>
      </c>
      <c r="BD25" s="43">
        <f>MAX(0,i_Resource!B14-MAX(0,BD22-i_Resource!B12-i_Resource!B13))</f>
        <v/>
      </c>
      <c r="BE25" s="43">
        <f>MAX(0,i_Resource!B14-MAX(0,BE22-i_Resource!B12-i_Resource!B13))</f>
        <v/>
      </c>
      <c r="BF25" s="43">
        <f>MAX(0,i_Resource!B14-MAX(0,BF22-i_Resource!B12-i_Resource!B13))</f>
        <v/>
      </c>
      <c r="BG25" s="43">
        <f>MAX(0,i_Resource!B14-MAX(0,BG22-i_Resource!B12-i_Resource!B13))</f>
        <v/>
      </c>
      <c r="BH25" s="43">
        <f>MAX(0,i_Resource!B14-MAX(0,BH22-i_Resource!B12-i_Resource!B13))</f>
        <v/>
      </c>
      <c r="BI25" s="43">
        <f>MAX(0,i_Resource!B14-MAX(0,BI22-i_Resource!B12-i_Resource!B13))</f>
        <v/>
      </c>
      <c r="BJ25" s="43">
        <f>MAX(0,i_Resource!B14-MAX(0,BJ22-i_Resource!B12-i_Resource!B13))</f>
        <v/>
      </c>
      <c r="BK25" s="43">
        <f>MAX(0,i_Resource!B14-MAX(0,BK22-i_Resource!B12-i_Resource!B13))</f>
        <v/>
      </c>
      <c r="BL25" s="43">
        <f>MAX(0,i_Resource!B14-MAX(0,BL22-i_Resource!B12-i_Resource!B13))</f>
        <v/>
      </c>
      <c r="BM25" s="43">
        <f>MAX(0,i_Resource!B14-MAX(0,BM22-i_Resource!B12-i_Resource!B13))</f>
        <v/>
      </c>
      <c r="BN25" s="43">
        <f>MAX(0,i_Resource!B14-MAX(0,BN22-i_Resource!B12-i_Resource!B13))</f>
        <v/>
      </c>
      <c r="BO25" s="43">
        <f>MAX(0,i_Resource!B14-MAX(0,BO22-i_Resource!B12-i_Resource!B13))</f>
        <v/>
      </c>
      <c r="BP25" s="43">
        <f>MAX(0,i_Resource!B14-MAX(0,BP22-i_Resource!B12-i_Resource!B13))</f>
        <v/>
      </c>
      <c r="BQ25" s="43">
        <f>MAX(0,i_Resource!B14-MAX(0,BQ22-i_Resource!B12-i_Resource!B13))</f>
        <v/>
      </c>
      <c r="BR25" s="43">
        <f>MAX(0,i_Resource!B14-MAX(0,BR22-i_Resource!B12-i_Resource!B13))</f>
        <v/>
      </c>
      <c r="BS25" s="43">
        <f>MAX(0,i_Resource!B14-MAX(0,BS22-i_Resource!B12-i_Resource!B13))</f>
        <v/>
      </c>
      <c r="BT25" s="43">
        <f>MAX(0,i_Resource!B14-MAX(0,BT22-i_Resource!B12-i_Resource!B13))</f>
        <v/>
      </c>
      <c r="BU25" s="43">
        <f>MAX(0,i_Resource!B14-MAX(0,BU22-i_Resource!B12-i_Resource!B13))</f>
        <v/>
      </c>
      <c r="BV25" s="43">
        <f>MAX(0,i_Resource!B14-MAX(0,BV22-i_Resource!B12-i_Resource!B13))</f>
        <v/>
      </c>
      <c r="BW25" s="43">
        <f>MAX(0,i_Resource!B14-MAX(0,BW22-i_Resource!B12-i_Resource!B13))</f>
        <v/>
      </c>
      <c r="BX25" s="43">
        <f>MAX(0,i_Resource!B14-MAX(0,BX22-i_Resource!B12-i_Resource!B13))</f>
        <v/>
      </c>
      <c r="BY25" s="43">
        <f>MAX(0,i_Resource!B14-MAX(0,BY22-i_Resource!B12-i_Resource!B13))</f>
        <v/>
      </c>
      <c r="BZ25" s="43">
        <f>MAX(0,i_Resource!B14-MAX(0,BZ22-i_Resource!B12-i_Resource!B13))</f>
        <v/>
      </c>
      <c r="CA25" s="43">
        <f>MAX(0,i_Resource!B14-MAX(0,CA22-i_Resource!B12-i_Resource!B13))</f>
        <v/>
      </c>
      <c r="CB25" s="43">
        <f>MAX(0,i_Resource!B14-MAX(0,CB22-i_Resource!B12-i_Resource!B13))</f>
        <v/>
      </c>
      <c r="CC25" s="43">
        <f>MAX(0,i_Resource!B14-MAX(0,CC22-i_Resource!B12-i_Resource!B13))</f>
        <v/>
      </c>
      <c r="CD25" s="43">
        <f>MAX(0,i_Resource!B14-MAX(0,CD22-i_Resource!B12-i_Resource!B13))</f>
        <v/>
      </c>
      <c r="CE25" s="43">
        <f>MAX(0,i_Resource!B14-MAX(0,CE22-i_Resource!B12-i_Resource!B13))</f>
        <v/>
      </c>
      <c r="CF25" s="43">
        <f>MAX(0,i_Resource!B14-MAX(0,CF22-i_Resource!B12-i_Resource!B13))</f>
        <v/>
      </c>
      <c r="CG25" s="43">
        <f>MAX(0,i_Resource!B14-MAX(0,CG22-i_Resource!B12-i_Resource!B13))</f>
        <v/>
      </c>
      <c r="CH25" s="43">
        <f>MAX(0,i_Resource!B14-MAX(0,CH22-i_Resource!B12-i_Resource!B13))</f>
        <v/>
      </c>
      <c r="CI25" s="43">
        <f>MAX(0,i_Resource!B14-MAX(0,CI22-i_Resource!B12-i_Resource!B13))</f>
        <v/>
      </c>
      <c r="CJ25" s="43">
        <f>MAX(0,i_Resource!B14-MAX(0,CJ22-i_Resource!B12-i_Resource!B13))</f>
        <v/>
      </c>
      <c r="CK25" s="43">
        <f>MAX(0,i_Resource!B14-MAX(0,CK22-i_Resource!B12-i_Resource!B13))</f>
        <v/>
      </c>
      <c r="CL25" s="43">
        <f>MAX(0,i_Resource!B14-MAX(0,CL22-i_Resource!B12-i_Resource!B13))</f>
        <v/>
      </c>
      <c r="CM25" s="43">
        <f>MAX(0,i_Resource!B14-MAX(0,CM22-i_Resource!B12-i_Resource!B13))</f>
        <v/>
      </c>
      <c r="CN25" s="43">
        <f>MAX(0,i_Resource!B14-MAX(0,CN22-i_Resource!B12-i_Resource!B13))</f>
        <v/>
      </c>
      <c r="CO25" s="43">
        <f>MAX(0,i_Resource!B14-MAX(0,CO22-i_Resource!B12-i_Resource!B13))</f>
        <v/>
      </c>
      <c r="CP25" s="43">
        <f>MAX(0,i_Resource!B14-MAX(0,CP22-i_Resource!B12-i_Resource!B13))</f>
        <v/>
      </c>
      <c r="CQ25" s="43">
        <f>MAX(0,i_Resource!B14-MAX(0,CQ22-i_Resource!B12-i_Resource!B13))</f>
        <v/>
      </c>
      <c r="CR25" s="43">
        <f>MAX(0,i_Resource!B14-MAX(0,CR22-i_Resource!B12-i_Resource!B13))</f>
        <v/>
      </c>
      <c r="CS25" s="43">
        <f>MAX(0,i_Resource!B14-MAX(0,CS22-i_Resource!B12-i_Resource!B13))</f>
        <v/>
      </c>
      <c r="CT25" s="43">
        <f>MAX(0,i_Resource!B14-MAX(0,CT22-i_Resource!B12-i_Resource!B13))</f>
        <v/>
      </c>
      <c r="CU25" s="43">
        <f>MAX(0,i_Resource!B14-MAX(0,CU22-i_Resource!B12-i_Resource!B13))</f>
        <v/>
      </c>
      <c r="CV25" s="43">
        <f>MAX(0,i_Resource!B14-MAX(0,CV22-i_Resource!B12-i_Resource!B13))</f>
        <v/>
      </c>
      <c r="CW25" s="43">
        <f>MAX(0,i_Resource!B14-MAX(0,CW22-i_Resource!B12-i_Resource!B13))</f>
        <v/>
      </c>
      <c r="CX25" s="43">
        <f>MAX(0,i_Resource!B14-MAX(0,CX22-i_Resource!B12-i_Resource!B13))</f>
        <v/>
      </c>
      <c r="CY25" s="43">
        <f>MAX(0,i_Resource!B14-MAX(0,CY22-i_Resource!B12-i_Resource!B13))</f>
        <v/>
      </c>
      <c r="CZ25" s="43">
        <f>MAX(0,i_Resource!B14-MAX(0,CZ22-i_Resource!B12-i_Resource!B13))</f>
        <v/>
      </c>
      <c r="DA25" s="43">
        <f>MAX(0,i_Resource!B14-MAX(0,DA22-i_Resource!B12-i_Resource!B13))</f>
        <v/>
      </c>
      <c r="DB25" s="43">
        <f>MAX(0,i_Resource!B14-MAX(0,DB22-i_Resource!B12-i_Resource!B13))</f>
        <v/>
      </c>
      <c r="DC25" s="43">
        <f>MAX(0,i_Resource!B14-MAX(0,DC22-i_Resource!B12-i_Resource!B13))</f>
        <v/>
      </c>
      <c r="DD25" s="43">
        <f>MAX(0,i_Resource!B14-MAX(0,DD22-i_Resource!B12-i_Resource!B13))</f>
        <v/>
      </c>
      <c r="DE25" s="43">
        <f>MAX(0,i_Resource!B14-MAX(0,DE22-i_Resource!B12-i_Resource!B13))</f>
        <v/>
      </c>
      <c r="DF25" s="43">
        <f>MAX(0,i_Resource!B14-MAX(0,DF22-i_Resource!B12-i_Resource!B13))</f>
        <v/>
      </c>
      <c r="DG25" s="43">
        <f>MAX(0,i_Resource!B14-MAX(0,DG22-i_Resource!B12-i_Resource!B13))</f>
        <v/>
      </c>
      <c r="DH25" s="43">
        <f>MAX(0,i_Resource!B14-MAX(0,DH22-i_Resource!B12-i_Resource!B13))</f>
        <v/>
      </c>
      <c r="DI25" s="43">
        <f>MAX(0,i_Resource!B14-MAX(0,DI22-i_Resource!B12-i_Resource!B13))</f>
        <v/>
      </c>
      <c r="DJ25" s="43">
        <f>MAX(0,i_Resource!B14-MAX(0,DJ22-i_Resource!B12-i_Resource!B13))</f>
        <v/>
      </c>
      <c r="DK25" s="43">
        <f>MAX(0,i_Resource!B14-MAX(0,DK22-i_Resource!B12-i_Resource!B13))</f>
        <v/>
      </c>
      <c r="DL25" s="43">
        <f>MAX(0,i_Resource!B14-MAX(0,DL22-i_Resource!B12-i_Resource!B13))</f>
        <v/>
      </c>
      <c r="DM25" s="43">
        <f>MAX(0,i_Resource!B14-MAX(0,DM22-i_Resource!B12-i_Resource!B13))</f>
        <v/>
      </c>
      <c r="DN25" s="43">
        <f>MAX(0,i_Resource!B14-MAX(0,DN22-i_Resource!B12-i_Resource!B13))</f>
        <v/>
      </c>
      <c r="DO25" s="43">
        <f>MAX(0,i_Resource!B14-MAX(0,DO22-i_Resource!B12-i_Resource!B13))</f>
        <v/>
      </c>
      <c r="DP25" s="43">
        <f>MAX(0,i_Resource!B14-MAX(0,DP22-i_Resource!B12-i_Resource!B13))</f>
        <v/>
      </c>
      <c r="DQ25" s="43">
        <f>MAX(0,i_Resource!B14-MAX(0,DQ22-i_Resource!B12-i_Resource!B13))</f>
        <v/>
      </c>
      <c r="DR25" s="43">
        <f>MAX(0,i_Resource!B14-MAX(0,DR22-i_Resource!B12-i_Resource!B13))</f>
        <v/>
      </c>
      <c r="DS25" s="43">
        <f>MAX(0,i_Resource!B14-MAX(0,DS22-i_Resource!B12-i_Resource!B13))</f>
        <v/>
      </c>
      <c r="DT25" s="43">
        <f>MAX(0,i_Resource!B14-MAX(0,DT22-i_Resource!B12-i_Resource!B13))</f>
        <v/>
      </c>
      <c r="DU25" s="43">
        <f>MAX(0,i_Resource!B14-MAX(0,DU22-i_Resource!B12-i_Resource!B13))</f>
        <v/>
      </c>
      <c r="DV25" s="43">
        <f>MAX(0,i_Resource!B14-MAX(0,DV22-i_Resource!B12-i_Resource!B13))</f>
        <v/>
      </c>
      <c r="DW25" s="43">
        <f>MAX(0,i_Resource!B14-MAX(0,DW22-i_Resource!B12-i_Resource!B13))</f>
        <v/>
      </c>
      <c r="DX25" s="43">
        <f>MAX(0,i_Resource!B14-MAX(0,DX22-i_Resource!B12-i_Resource!B13))</f>
        <v/>
      </c>
      <c r="DY25" s="43">
        <f>MAX(0,i_Resource!B14-MAX(0,DY22-i_Resource!B12-i_Resource!B13))</f>
        <v/>
      </c>
      <c r="DZ25" s="43">
        <f>MAX(0,i_Resource!B14-MAX(0,DZ22-i_Resource!B12-i_Resource!B13))</f>
        <v/>
      </c>
      <c r="EA25" s="43">
        <f>MAX(0,i_Resource!B14-MAX(0,EA22-i_Resource!B12-i_Resource!B13))</f>
        <v/>
      </c>
      <c r="EB25" s="43">
        <f>MAX(0,i_Resource!B14-MAX(0,EB22-i_Resource!B12-i_Resource!B13))</f>
        <v/>
      </c>
      <c r="EC25" s="43">
        <f>MAX(0,i_Resource!B14-MAX(0,EC22-i_Resource!B12-i_Resource!B13))</f>
        <v/>
      </c>
      <c r="ED25" s="43">
        <f>MAX(0,i_Resource!B14-MAX(0,ED22-i_Resource!B12-i_Resource!B13))</f>
        <v/>
      </c>
      <c r="EE25" s="43">
        <f>MAX(0,i_Resource!B14-MAX(0,EE22-i_Resource!B12-i_Resource!B13))</f>
        <v/>
      </c>
      <c r="EF25" s="43">
        <f>MAX(0,i_Resource!B14-MAX(0,EF22-i_Resource!B12-i_Resource!B13))</f>
        <v/>
      </c>
      <c r="EG25" s="43">
        <f>MAX(0,i_Resource!B14-MAX(0,EG22-i_Resource!B12-i_Resource!B13))</f>
        <v/>
      </c>
      <c r="EH25" s="43">
        <f>MAX(0,i_Resource!B14-MAX(0,EH22-i_Resource!B12-i_Resource!B13))</f>
        <v/>
      </c>
      <c r="EI25" s="43">
        <f>MAX(0,i_Resource!B14-MAX(0,EI22-i_Resource!B12-i_Resource!B13))</f>
        <v/>
      </c>
      <c r="EJ25" s="43">
        <f>MAX(0,i_Resource!B14-MAX(0,EJ22-i_Resource!B12-i_Resource!B13))</f>
        <v/>
      </c>
      <c r="EK25" s="43">
        <f>MAX(0,i_Resource!B14-MAX(0,EK22-i_Resource!B12-i_Resource!B13))</f>
        <v/>
      </c>
      <c r="EL25" s="43">
        <f>MAX(0,i_Resource!B14-MAX(0,EL22-i_Resource!B12-i_Resource!B13))</f>
        <v/>
      </c>
      <c r="EM25" s="43">
        <f>MAX(0,i_Resource!B14-MAX(0,EM22-i_Resource!B12-i_Resource!B13))</f>
        <v/>
      </c>
      <c r="EN25" s="43">
        <f>MAX(0,i_Resource!B14-MAX(0,EN22-i_Resource!B12-i_Resource!B13))</f>
        <v/>
      </c>
      <c r="EO25" s="43">
        <f>MAX(0,i_Resource!B14-MAX(0,EO22-i_Resource!B12-i_Resource!B13))</f>
        <v/>
      </c>
      <c r="EP25" s="43">
        <f>MAX(0,i_Resource!B14-MAX(0,EP22-i_Resource!B12-i_Resource!B13))</f>
        <v/>
      </c>
      <c r="EQ25" s="43">
        <f>MAX(0,i_Resource!B14-MAX(0,EQ22-i_Resource!B12-i_Resource!B13))</f>
        <v/>
      </c>
      <c r="ER25" s="43">
        <f>MAX(0,i_Resource!B14-MAX(0,ER22-i_Resource!B12-i_Resource!B13))</f>
        <v/>
      </c>
      <c r="ES25" s="43">
        <f>MAX(0,i_Resource!B14-MAX(0,ES22-i_Resource!B12-i_Resource!B13))</f>
        <v/>
      </c>
      <c r="ET25" s="43">
        <f>MAX(0,i_Resource!B14-MAX(0,ET22-i_Resource!B12-i_Resource!B13))</f>
        <v/>
      </c>
      <c r="EU25" s="43">
        <f>MAX(0,i_Resource!B14-MAX(0,EU22-i_Resource!B12-i_Resource!B13))</f>
        <v/>
      </c>
      <c r="EV25" s="43">
        <f>MAX(0,i_Resource!B14-MAX(0,EV22-i_Resource!B12-i_Resource!B13))</f>
        <v/>
      </c>
      <c r="EW25" s="43">
        <f>MAX(0,i_Resource!B14-MAX(0,EW22-i_Resource!B12-i_Resource!B13))</f>
        <v/>
      </c>
      <c r="EX25" s="43">
        <f>MAX(0,i_Resource!B14-MAX(0,EX22-i_Resource!B12-i_Resource!B13))</f>
        <v/>
      </c>
      <c r="EY25" s="43">
        <f>MAX(0,i_Resource!B14-MAX(0,EY22-i_Resource!B12-i_Resource!B13))</f>
        <v/>
      </c>
      <c r="EZ25" s="43">
        <f>MAX(0,i_Resource!B14-MAX(0,EZ22-i_Resource!B12-i_Resource!B13))</f>
        <v/>
      </c>
      <c r="FA25" s="43">
        <f>MAX(0,i_Resource!B14-MAX(0,FA22-i_Resource!B12-i_Resource!B13))</f>
        <v/>
      </c>
      <c r="FB25" s="43">
        <f>MAX(0,i_Resource!B14-MAX(0,FB22-i_Resource!B12-i_Resource!B13))</f>
        <v/>
      </c>
      <c r="FC25" s="43">
        <f>MAX(0,i_Resource!B14-MAX(0,FC22-i_Resource!B12-i_Resource!B13))</f>
        <v/>
      </c>
      <c r="FD25" s="43">
        <f>MAX(0,i_Resource!B14-MAX(0,FD22-i_Resource!B12-i_Resource!B13))</f>
        <v/>
      </c>
      <c r="FE25" s="43">
        <f>MAX(0,i_Resource!B14-MAX(0,FE22-i_Resource!B12-i_Resource!B13))</f>
        <v/>
      </c>
      <c r="FF25" s="43">
        <f>MAX(0,i_Resource!B14-MAX(0,FF22-i_Resource!B12-i_Resource!B13))</f>
        <v/>
      </c>
      <c r="FG25" s="43">
        <f>MAX(0,i_Resource!B14-MAX(0,FG22-i_Resource!B12-i_Resource!B13))</f>
        <v/>
      </c>
      <c r="FH25" s="43">
        <f>MAX(0,i_Resource!B14-MAX(0,FH22-i_Resource!B12-i_Resource!B13))</f>
        <v/>
      </c>
      <c r="FI25" s="43">
        <f>MAX(0,i_Resource!B14-MAX(0,FI22-i_Resource!B12-i_Resource!B13))</f>
        <v/>
      </c>
      <c r="FJ25" s="43">
        <f>MAX(0,i_Resource!B14-MAX(0,FJ22-i_Resource!B12-i_Resource!B13))</f>
        <v/>
      </c>
      <c r="FK25" s="43">
        <f>MAX(0,i_Resource!B14-MAX(0,FK22-i_Resource!B12-i_Resource!B13))</f>
        <v/>
      </c>
      <c r="FL25" s="43">
        <f>MAX(0,i_Resource!B14-MAX(0,FL22-i_Resource!B12-i_Resource!B13))</f>
        <v/>
      </c>
      <c r="FM25" s="43">
        <f>MAX(0,i_Resource!B14-MAX(0,FM22-i_Resource!B12-i_Resource!B13))</f>
        <v/>
      </c>
      <c r="FN25" s="43">
        <f>MAX(0,i_Resource!B14-MAX(0,FN22-i_Resource!B12-i_Resource!B13))</f>
        <v/>
      </c>
      <c r="FO25" s="43">
        <f>MAX(0,i_Resource!B14-MAX(0,FO22-i_Resource!B12-i_Resource!B13))</f>
        <v/>
      </c>
      <c r="FP25" s="43">
        <f>MAX(0,i_Resource!B14-MAX(0,FP22-i_Resource!B12-i_Resource!B13))</f>
        <v/>
      </c>
      <c r="FQ25" s="43">
        <f>MAX(0,i_Resource!B14-MAX(0,FQ22-i_Resource!B12-i_Resource!B13))</f>
        <v/>
      </c>
      <c r="FR25" s="43">
        <f>MAX(0,i_Resource!B14-MAX(0,FR22-i_Resource!B12-i_Resource!B13))</f>
        <v/>
      </c>
      <c r="FS25" s="43">
        <f>MAX(0,i_Resource!B14-MAX(0,FS22-i_Resource!B12-i_Resource!B13))</f>
        <v/>
      </c>
      <c r="FT25" s="43">
        <f>MAX(0,i_Resource!B14-MAX(0,FT22-i_Resource!B12-i_Resource!B13))</f>
        <v/>
      </c>
      <c r="FU25" s="43">
        <f>MAX(0,i_Resource!B14-MAX(0,FU22-i_Resource!B12-i_Resource!B13))</f>
        <v/>
      </c>
      <c r="FV25" s="43">
        <f>MAX(0,i_Resource!B14-MAX(0,FV22-i_Resource!B12-i_Resource!B13))</f>
        <v/>
      </c>
      <c r="FW25" s="43">
        <f>MAX(0,i_Resource!B14-MAX(0,FW22-i_Resource!B12-i_Resource!B13))</f>
        <v/>
      </c>
      <c r="FX25" s="43">
        <f>MAX(0,i_Resource!B14-MAX(0,FX22-i_Resource!B12-i_Resource!B13))</f>
        <v/>
      </c>
      <c r="FY25" s="43">
        <f>MAX(0,i_Resource!B14-MAX(0,FY22-i_Resource!B12-i_Resource!B13))</f>
        <v/>
      </c>
      <c r="FZ25" s="43">
        <f>MAX(0,i_Resource!B14-MAX(0,FZ22-i_Resource!B12-i_Resource!B13))</f>
        <v/>
      </c>
      <c r="GA25" s="43">
        <f>MAX(0,i_Resource!B14-MAX(0,GA22-i_Resource!B12-i_Resource!B13))</f>
        <v/>
      </c>
    </row>
    <row r="26">
      <c r="A26" s="24" t="inlineStr">
        <is>
          <t>Total Reserve Remaining</t>
        </is>
      </c>
      <c r="B26" s="25" t="inlineStr">
        <is>
          <t>Mt</t>
        </is>
      </c>
      <c r="D26" s="44">
        <f>D23+D24+D25</f>
        <v/>
      </c>
      <c r="E26" s="44">
        <f>E23+E24+E25</f>
        <v/>
      </c>
      <c r="F26" s="44">
        <f>F23+F24+F25</f>
        <v/>
      </c>
      <c r="G26" s="44">
        <f>G23+G24+G25</f>
        <v/>
      </c>
      <c r="H26" s="44">
        <f>H23+H24+H25</f>
        <v/>
      </c>
      <c r="I26" s="44">
        <f>I23+I24+I25</f>
        <v/>
      </c>
      <c r="J26" s="44">
        <f>J23+J24+J25</f>
        <v/>
      </c>
      <c r="K26" s="44">
        <f>K23+K24+K25</f>
        <v/>
      </c>
      <c r="L26" s="44">
        <f>L23+L24+L25</f>
        <v/>
      </c>
      <c r="M26" s="44">
        <f>M23+M24+M25</f>
        <v/>
      </c>
      <c r="N26" s="44">
        <f>N23+N24+N25</f>
        <v/>
      </c>
      <c r="O26" s="44">
        <f>O23+O24+O25</f>
        <v/>
      </c>
      <c r="P26" s="44">
        <f>P23+P24+P25</f>
        <v/>
      </c>
      <c r="Q26" s="44">
        <f>Q23+Q24+Q25</f>
        <v/>
      </c>
      <c r="R26" s="44">
        <f>R23+R24+R25</f>
        <v/>
      </c>
      <c r="S26" s="44">
        <f>S23+S24+S25</f>
        <v/>
      </c>
      <c r="T26" s="44">
        <f>T23+T24+T25</f>
        <v/>
      </c>
      <c r="U26" s="44">
        <f>U23+U24+U25</f>
        <v/>
      </c>
      <c r="V26" s="44">
        <f>V23+V24+V25</f>
        <v/>
      </c>
      <c r="W26" s="44">
        <f>W23+W24+W25</f>
        <v/>
      </c>
      <c r="X26" s="44">
        <f>X23+X24+X25</f>
        <v/>
      </c>
      <c r="Y26" s="44">
        <f>Y23+Y24+Y25</f>
        <v/>
      </c>
      <c r="Z26" s="44">
        <f>Z23+Z24+Z25</f>
        <v/>
      </c>
      <c r="AA26" s="44">
        <f>AA23+AA24+AA25</f>
        <v/>
      </c>
      <c r="AB26" s="44">
        <f>AB23+AB24+AB25</f>
        <v/>
      </c>
      <c r="AC26" s="44">
        <f>AC23+AC24+AC25</f>
        <v/>
      </c>
      <c r="AD26" s="44">
        <f>AD23+AD24+AD25</f>
        <v/>
      </c>
      <c r="AE26" s="44">
        <f>AE23+AE24+AE25</f>
        <v/>
      </c>
      <c r="AF26" s="44">
        <f>AF23+AF24+AF25</f>
        <v/>
      </c>
      <c r="AG26" s="44">
        <f>AG23+AG24+AG25</f>
        <v/>
      </c>
      <c r="AH26" s="44">
        <f>AH23+AH24+AH25</f>
        <v/>
      </c>
      <c r="AI26" s="44">
        <f>AI23+AI24+AI25</f>
        <v/>
      </c>
      <c r="AJ26" s="44">
        <f>AJ23+AJ24+AJ25</f>
        <v/>
      </c>
      <c r="AK26" s="44">
        <f>AK23+AK24+AK25</f>
        <v/>
      </c>
      <c r="AL26" s="44">
        <f>AL23+AL24+AL25</f>
        <v/>
      </c>
      <c r="AM26" s="44">
        <f>AM23+AM24+AM25</f>
        <v/>
      </c>
      <c r="AN26" s="44">
        <f>AN23+AN24+AN25</f>
        <v/>
      </c>
      <c r="AO26" s="44">
        <f>AO23+AO24+AO25</f>
        <v/>
      </c>
      <c r="AP26" s="44">
        <f>AP23+AP24+AP25</f>
        <v/>
      </c>
      <c r="AQ26" s="44">
        <f>AQ23+AQ24+AQ25</f>
        <v/>
      </c>
      <c r="AR26" s="44">
        <f>AR23+AR24+AR25</f>
        <v/>
      </c>
      <c r="AS26" s="44">
        <f>AS23+AS24+AS25</f>
        <v/>
      </c>
      <c r="AT26" s="44">
        <f>AT23+AT24+AT25</f>
        <v/>
      </c>
      <c r="AU26" s="44">
        <f>AU23+AU24+AU25</f>
        <v/>
      </c>
      <c r="AV26" s="44">
        <f>AV23+AV24+AV25</f>
        <v/>
      </c>
      <c r="AW26" s="44">
        <f>AW23+AW24+AW25</f>
        <v/>
      </c>
      <c r="AX26" s="44">
        <f>AX23+AX24+AX25</f>
        <v/>
      </c>
      <c r="AY26" s="44">
        <f>AY23+AY24+AY25</f>
        <v/>
      </c>
      <c r="AZ26" s="44">
        <f>AZ23+AZ24+AZ25</f>
        <v/>
      </c>
      <c r="BA26" s="44">
        <f>BA23+BA24+BA25</f>
        <v/>
      </c>
      <c r="BB26" s="44">
        <f>BB23+BB24+BB25</f>
        <v/>
      </c>
      <c r="BC26" s="44">
        <f>BC23+BC24+BC25</f>
        <v/>
      </c>
      <c r="BD26" s="44">
        <f>BD23+BD24+BD25</f>
        <v/>
      </c>
      <c r="BE26" s="44">
        <f>BE23+BE24+BE25</f>
        <v/>
      </c>
      <c r="BF26" s="44">
        <f>BF23+BF24+BF25</f>
        <v/>
      </c>
      <c r="BG26" s="44">
        <f>BG23+BG24+BG25</f>
        <v/>
      </c>
      <c r="BH26" s="44">
        <f>BH23+BH24+BH25</f>
        <v/>
      </c>
      <c r="BI26" s="44">
        <f>BI23+BI24+BI25</f>
        <v/>
      </c>
      <c r="BJ26" s="44">
        <f>BJ23+BJ24+BJ25</f>
        <v/>
      </c>
      <c r="BK26" s="44">
        <f>BK23+BK24+BK25</f>
        <v/>
      </c>
      <c r="BL26" s="44">
        <f>BL23+BL24+BL25</f>
        <v/>
      </c>
      <c r="BM26" s="44">
        <f>BM23+BM24+BM25</f>
        <v/>
      </c>
      <c r="BN26" s="44">
        <f>BN23+BN24+BN25</f>
        <v/>
      </c>
      <c r="BO26" s="44">
        <f>BO23+BO24+BO25</f>
        <v/>
      </c>
      <c r="BP26" s="44">
        <f>BP23+BP24+BP25</f>
        <v/>
      </c>
      <c r="BQ26" s="44">
        <f>BQ23+BQ24+BQ25</f>
        <v/>
      </c>
      <c r="BR26" s="44">
        <f>BR23+BR24+BR25</f>
        <v/>
      </c>
      <c r="BS26" s="44">
        <f>BS23+BS24+BS25</f>
        <v/>
      </c>
      <c r="BT26" s="44">
        <f>BT23+BT24+BT25</f>
        <v/>
      </c>
      <c r="BU26" s="44">
        <f>BU23+BU24+BU25</f>
        <v/>
      </c>
      <c r="BV26" s="44">
        <f>BV23+BV24+BV25</f>
        <v/>
      </c>
      <c r="BW26" s="44">
        <f>BW23+BW24+BW25</f>
        <v/>
      </c>
      <c r="BX26" s="44">
        <f>BX23+BX24+BX25</f>
        <v/>
      </c>
      <c r="BY26" s="44">
        <f>BY23+BY24+BY25</f>
        <v/>
      </c>
      <c r="BZ26" s="44">
        <f>BZ23+BZ24+BZ25</f>
        <v/>
      </c>
      <c r="CA26" s="44">
        <f>CA23+CA24+CA25</f>
        <v/>
      </c>
      <c r="CB26" s="44">
        <f>CB23+CB24+CB25</f>
        <v/>
      </c>
      <c r="CC26" s="44">
        <f>CC23+CC24+CC25</f>
        <v/>
      </c>
      <c r="CD26" s="44">
        <f>CD23+CD24+CD25</f>
        <v/>
      </c>
      <c r="CE26" s="44">
        <f>CE23+CE24+CE25</f>
        <v/>
      </c>
      <c r="CF26" s="44">
        <f>CF23+CF24+CF25</f>
        <v/>
      </c>
      <c r="CG26" s="44">
        <f>CG23+CG24+CG25</f>
        <v/>
      </c>
      <c r="CH26" s="44">
        <f>CH23+CH24+CH25</f>
        <v/>
      </c>
      <c r="CI26" s="44">
        <f>CI23+CI24+CI25</f>
        <v/>
      </c>
      <c r="CJ26" s="44">
        <f>CJ23+CJ24+CJ25</f>
        <v/>
      </c>
      <c r="CK26" s="44">
        <f>CK23+CK24+CK25</f>
        <v/>
      </c>
      <c r="CL26" s="44">
        <f>CL23+CL24+CL25</f>
        <v/>
      </c>
      <c r="CM26" s="44">
        <f>CM23+CM24+CM25</f>
        <v/>
      </c>
      <c r="CN26" s="44">
        <f>CN23+CN24+CN25</f>
        <v/>
      </c>
      <c r="CO26" s="44">
        <f>CO23+CO24+CO25</f>
        <v/>
      </c>
      <c r="CP26" s="44">
        <f>CP23+CP24+CP25</f>
        <v/>
      </c>
      <c r="CQ26" s="44">
        <f>CQ23+CQ24+CQ25</f>
        <v/>
      </c>
      <c r="CR26" s="44">
        <f>CR23+CR24+CR25</f>
        <v/>
      </c>
      <c r="CS26" s="44">
        <f>CS23+CS24+CS25</f>
        <v/>
      </c>
      <c r="CT26" s="44">
        <f>CT23+CT24+CT25</f>
        <v/>
      </c>
      <c r="CU26" s="44">
        <f>CU23+CU24+CU25</f>
        <v/>
      </c>
      <c r="CV26" s="44">
        <f>CV23+CV24+CV25</f>
        <v/>
      </c>
      <c r="CW26" s="44">
        <f>CW23+CW24+CW25</f>
        <v/>
      </c>
      <c r="CX26" s="44">
        <f>CX23+CX24+CX25</f>
        <v/>
      </c>
      <c r="CY26" s="44">
        <f>CY23+CY24+CY25</f>
        <v/>
      </c>
      <c r="CZ26" s="44">
        <f>CZ23+CZ24+CZ25</f>
        <v/>
      </c>
      <c r="DA26" s="44">
        <f>DA23+DA24+DA25</f>
        <v/>
      </c>
      <c r="DB26" s="44">
        <f>DB23+DB24+DB25</f>
        <v/>
      </c>
      <c r="DC26" s="44">
        <f>DC23+DC24+DC25</f>
        <v/>
      </c>
      <c r="DD26" s="44">
        <f>DD23+DD24+DD25</f>
        <v/>
      </c>
      <c r="DE26" s="44">
        <f>DE23+DE24+DE25</f>
        <v/>
      </c>
      <c r="DF26" s="44">
        <f>DF23+DF24+DF25</f>
        <v/>
      </c>
      <c r="DG26" s="44">
        <f>DG23+DG24+DG25</f>
        <v/>
      </c>
      <c r="DH26" s="44">
        <f>DH23+DH24+DH25</f>
        <v/>
      </c>
      <c r="DI26" s="44">
        <f>DI23+DI24+DI25</f>
        <v/>
      </c>
      <c r="DJ26" s="44">
        <f>DJ23+DJ24+DJ25</f>
        <v/>
      </c>
      <c r="DK26" s="44">
        <f>DK23+DK24+DK25</f>
        <v/>
      </c>
      <c r="DL26" s="44">
        <f>DL23+DL24+DL25</f>
        <v/>
      </c>
      <c r="DM26" s="44">
        <f>DM23+DM24+DM25</f>
        <v/>
      </c>
      <c r="DN26" s="44">
        <f>DN23+DN24+DN25</f>
        <v/>
      </c>
      <c r="DO26" s="44">
        <f>DO23+DO24+DO25</f>
        <v/>
      </c>
      <c r="DP26" s="44">
        <f>DP23+DP24+DP25</f>
        <v/>
      </c>
      <c r="DQ26" s="44">
        <f>DQ23+DQ24+DQ25</f>
        <v/>
      </c>
      <c r="DR26" s="44">
        <f>DR23+DR24+DR25</f>
        <v/>
      </c>
      <c r="DS26" s="44">
        <f>DS23+DS24+DS25</f>
        <v/>
      </c>
      <c r="DT26" s="44">
        <f>DT23+DT24+DT25</f>
        <v/>
      </c>
      <c r="DU26" s="44">
        <f>DU23+DU24+DU25</f>
        <v/>
      </c>
      <c r="DV26" s="44">
        <f>DV23+DV24+DV25</f>
        <v/>
      </c>
      <c r="DW26" s="44">
        <f>DW23+DW24+DW25</f>
        <v/>
      </c>
      <c r="DX26" s="44">
        <f>DX23+DX24+DX25</f>
        <v/>
      </c>
      <c r="DY26" s="44">
        <f>DY23+DY24+DY25</f>
        <v/>
      </c>
      <c r="DZ26" s="44">
        <f>DZ23+DZ24+DZ25</f>
        <v/>
      </c>
      <c r="EA26" s="44">
        <f>EA23+EA24+EA25</f>
        <v/>
      </c>
      <c r="EB26" s="44">
        <f>EB23+EB24+EB25</f>
        <v/>
      </c>
      <c r="EC26" s="44">
        <f>EC23+EC24+EC25</f>
        <v/>
      </c>
      <c r="ED26" s="44">
        <f>ED23+ED24+ED25</f>
        <v/>
      </c>
      <c r="EE26" s="44">
        <f>EE23+EE24+EE25</f>
        <v/>
      </c>
      <c r="EF26" s="44">
        <f>EF23+EF24+EF25</f>
        <v/>
      </c>
      <c r="EG26" s="44">
        <f>EG23+EG24+EG25</f>
        <v/>
      </c>
      <c r="EH26" s="44">
        <f>EH23+EH24+EH25</f>
        <v/>
      </c>
      <c r="EI26" s="44">
        <f>EI23+EI24+EI25</f>
        <v/>
      </c>
      <c r="EJ26" s="44">
        <f>EJ23+EJ24+EJ25</f>
        <v/>
      </c>
      <c r="EK26" s="44">
        <f>EK23+EK24+EK25</f>
        <v/>
      </c>
      <c r="EL26" s="44">
        <f>EL23+EL24+EL25</f>
        <v/>
      </c>
      <c r="EM26" s="44">
        <f>EM23+EM24+EM25</f>
        <v/>
      </c>
      <c r="EN26" s="44">
        <f>EN23+EN24+EN25</f>
        <v/>
      </c>
      <c r="EO26" s="44">
        <f>EO23+EO24+EO25</f>
        <v/>
      </c>
      <c r="EP26" s="44">
        <f>EP23+EP24+EP25</f>
        <v/>
      </c>
      <c r="EQ26" s="44">
        <f>EQ23+EQ24+EQ25</f>
        <v/>
      </c>
      <c r="ER26" s="44">
        <f>ER23+ER24+ER25</f>
        <v/>
      </c>
      <c r="ES26" s="44">
        <f>ES23+ES24+ES25</f>
        <v/>
      </c>
      <c r="ET26" s="44">
        <f>ET23+ET24+ET25</f>
        <v/>
      </c>
      <c r="EU26" s="44">
        <f>EU23+EU24+EU25</f>
        <v/>
      </c>
      <c r="EV26" s="44">
        <f>EV23+EV24+EV25</f>
        <v/>
      </c>
      <c r="EW26" s="44">
        <f>EW23+EW24+EW25</f>
        <v/>
      </c>
      <c r="EX26" s="44">
        <f>EX23+EX24+EX25</f>
        <v/>
      </c>
      <c r="EY26" s="44">
        <f>EY23+EY24+EY25</f>
        <v/>
      </c>
      <c r="EZ26" s="44">
        <f>EZ23+EZ24+EZ25</f>
        <v/>
      </c>
      <c r="FA26" s="44">
        <f>FA23+FA24+FA25</f>
        <v/>
      </c>
      <c r="FB26" s="44">
        <f>FB23+FB24+FB25</f>
        <v/>
      </c>
      <c r="FC26" s="44">
        <f>FC23+FC24+FC25</f>
        <v/>
      </c>
      <c r="FD26" s="44">
        <f>FD23+FD24+FD25</f>
        <v/>
      </c>
      <c r="FE26" s="44">
        <f>FE23+FE24+FE25</f>
        <v/>
      </c>
      <c r="FF26" s="44">
        <f>FF23+FF24+FF25</f>
        <v/>
      </c>
      <c r="FG26" s="44">
        <f>FG23+FG24+FG25</f>
        <v/>
      </c>
      <c r="FH26" s="44">
        <f>FH23+FH24+FH25</f>
        <v/>
      </c>
      <c r="FI26" s="44">
        <f>FI23+FI24+FI25</f>
        <v/>
      </c>
      <c r="FJ26" s="44">
        <f>FJ23+FJ24+FJ25</f>
        <v/>
      </c>
      <c r="FK26" s="44">
        <f>FK23+FK24+FK25</f>
        <v/>
      </c>
      <c r="FL26" s="44">
        <f>FL23+FL24+FL25</f>
        <v/>
      </c>
      <c r="FM26" s="44">
        <f>FM23+FM24+FM25</f>
        <v/>
      </c>
      <c r="FN26" s="44">
        <f>FN23+FN24+FN25</f>
        <v/>
      </c>
      <c r="FO26" s="44">
        <f>FO23+FO24+FO25</f>
        <v/>
      </c>
      <c r="FP26" s="44">
        <f>FP23+FP24+FP25</f>
        <v/>
      </c>
      <c r="FQ26" s="44">
        <f>FQ23+FQ24+FQ25</f>
        <v/>
      </c>
      <c r="FR26" s="44">
        <f>FR23+FR24+FR25</f>
        <v/>
      </c>
      <c r="FS26" s="44">
        <f>FS23+FS24+FS25</f>
        <v/>
      </c>
      <c r="FT26" s="44">
        <f>FT23+FT24+FT25</f>
        <v/>
      </c>
      <c r="FU26" s="44">
        <f>FU23+FU24+FU25</f>
        <v/>
      </c>
      <c r="FV26" s="44">
        <f>FV23+FV24+FV25</f>
        <v/>
      </c>
      <c r="FW26" s="44">
        <f>FW23+FW24+FW25</f>
        <v/>
      </c>
      <c r="FX26" s="44">
        <f>FX23+FX24+FX25</f>
        <v/>
      </c>
      <c r="FY26" s="44">
        <f>FY23+FY24+FY25</f>
        <v/>
      </c>
      <c r="FZ26" s="44">
        <f>FZ23+FZ24+FZ25</f>
        <v/>
      </c>
      <c r="GA26" s="44">
        <f>GA23+GA24+GA25</f>
        <v/>
      </c>
    </row>
    <row r="27">
      <c r="A27" s="24" t="inlineStr">
        <is>
          <t>% Reserve Depleted</t>
        </is>
      </c>
      <c r="B27" s="25" t="inlineStr">
        <is>
          <t>%</t>
        </is>
      </c>
      <c r="D27" s="45">
        <f>IF(i_Resource!B15&gt;0,1-D26/i_Resource!B15,0)</f>
        <v/>
      </c>
      <c r="E27" s="45">
        <f>IF(i_Resource!B15&gt;0,1-E26/i_Resource!B15,0)</f>
        <v/>
      </c>
      <c r="F27" s="45">
        <f>IF(i_Resource!B15&gt;0,1-F26/i_Resource!B15,0)</f>
        <v/>
      </c>
      <c r="G27" s="45">
        <f>IF(i_Resource!B15&gt;0,1-G26/i_Resource!B15,0)</f>
        <v/>
      </c>
      <c r="H27" s="45">
        <f>IF(i_Resource!B15&gt;0,1-H26/i_Resource!B15,0)</f>
        <v/>
      </c>
      <c r="I27" s="45">
        <f>IF(i_Resource!B15&gt;0,1-I26/i_Resource!B15,0)</f>
        <v/>
      </c>
      <c r="J27" s="45">
        <f>IF(i_Resource!B15&gt;0,1-J26/i_Resource!B15,0)</f>
        <v/>
      </c>
      <c r="K27" s="45">
        <f>IF(i_Resource!B15&gt;0,1-K26/i_Resource!B15,0)</f>
        <v/>
      </c>
      <c r="L27" s="45">
        <f>IF(i_Resource!B15&gt;0,1-L26/i_Resource!B15,0)</f>
        <v/>
      </c>
      <c r="M27" s="45">
        <f>IF(i_Resource!B15&gt;0,1-M26/i_Resource!B15,0)</f>
        <v/>
      </c>
      <c r="N27" s="45">
        <f>IF(i_Resource!B15&gt;0,1-N26/i_Resource!B15,0)</f>
        <v/>
      </c>
      <c r="O27" s="45">
        <f>IF(i_Resource!B15&gt;0,1-O26/i_Resource!B15,0)</f>
        <v/>
      </c>
      <c r="P27" s="45">
        <f>IF(i_Resource!B15&gt;0,1-P26/i_Resource!B15,0)</f>
        <v/>
      </c>
      <c r="Q27" s="45">
        <f>IF(i_Resource!B15&gt;0,1-Q26/i_Resource!B15,0)</f>
        <v/>
      </c>
      <c r="R27" s="45">
        <f>IF(i_Resource!B15&gt;0,1-R26/i_Resource!B15,0)</f>
        <v/>
      </c>
      <c r="S27" s="45">
        <f>IF(i_Resource!B15&gt;0,1-S26/i_Resource!B15,0)</f>
        <v/>
      </c>
      <c r="T27" s="45">
        <f>IF(i_Resource!B15&gt;0,1-T26/i_Resource!B15,0)</f>
        <v/>
      </c>
      <c r="U27" s="45">
        <f>IF(i_Resource!B15&gt;0,1-U26/i_Resource!B15,0)</f>
        <v/>
      </c>
      <c r="V27" s="45">
        <f>IF(i_Resource!B15&gt;0,1-V26/i_Resource!B15,0)</f>
        <v/>
      </c>
      <c r="W27" s="45">
        <f>IF(i_Resource!B15&gt;0,1-W26/i_Resource!B15,0)</f>
        <v/>
      </c>
      <c r="X27" s="45">
        <f>IF(i_Resource!B15&gt;0,1-X26/i_Resource!B15,0)</f>
        <v/>
      </c>
      <c r="Y27" s="45">
        <f>IF(i_Resource!B15&gt;0,1-Y26/i_Resource!B15,0)</f>
        <v/>
      </c>
      <c r="Z27" s="45">
        <f>IF(i_Resource!B15&gt;0,1-Z26/i_Resource!B15,0)</f>
        <v/>
      </c>
      <c r="AA27" s="45">
        <f>IF(i_Resource!B15&gt;0,1-AA26/i_Resource!B15,0)</f>
        <v/>
      </c>
      <c r="AB27" s="45">
        <f>IF(i_Resource!B15&gt;0,1-AB26/i_Resource!B15,0)</f>
        <v/>
      </c>
      <c r="AC27" s="45">
        <f>IF(i_Resource!B15&gt;0,1-AC26/i_Resource!B15,0)</f>
        <v/>
      </c>
      <c r="AD27" s="45">
        <f>IF(i_Resource!B15&gt;0,1-AD26/i_Resource!B15,0)</f>
        <v/>
      </c>
      <c r="AE27" s="45">
        <f>IF(i_Resource!B15&gt;0,1-AE26/i_Resource!B15,0)</f>
        <v/>
      </c>
      <c r="AF27" s="45">
        <f>IF(i_Resource!B15&gt;0,1-AF26/i_Resource!B15,0)</f>
        <v/>
      </c>
      <c r="AG27" s="45">
        <f>IF(i_Resource!B15&gt;0,1-AG26/i_Resource!B15,0)</f>
        <v/>
      </c>
      <c r="AH27" s="45">
        <f>IF(i_Resource!B15&gt;0,1-AH26/i_Resource!B15,0)</f>
        <v/>
      </c>
      <c r="AI27" s="45">
        <f>IF(i_Resource!B15&gt;0,1-AI26/i_Resource!B15,0)</f>
        <v/>
      </c>
      <c r="AJ27" s="45">
        <f>IF(i_Resource!B15&gt;0,1-AJ26/i_Resource!B15,0)</f>
        <v/>
      </c>
      <c r="AK27" s="45">
        <f>IF(i_Resource!B15&gt;0,1-AK26/i_Resource!B15,0)</f>
        <v/>
      </c>
      <c r="AL27" s="45">
        <f>IF(i_Resource!B15&gt;0,1-AL26/i_Resource!B15,0)</f>
        <v/>
      </c>
      <c r="AM27" s="45">
        <f>IF(i_Resource!B15&gt;0,1-AM26/i_Resource!B15,0)</f>
        <v/>
      </c>
      <c r="AN27" s="45">
        <f>IF(i_Resource!B15&gt;0,1-AN26/i_Resource!B15,0)</f>
        <v/>
      </c>
      <c r="AO27" s="45">
        <f>IF(i_Resource!B15&gt;0,1-AO26/i_Resource!B15,0)</f>
        <v/>
      </c>
      <c r="AP27" s="45">
        <f>IF(i_Resource!B15&gt;0,1-AP26/i_Resource!B15,0)</f>
        <v/>
      </c>
      <c r="AQ27" s="45">
        <f>IF(i_Resource!B15&gt;0,1-AQ26/i_Resource!B15,0)</f>
        <v/>
      </c>
      <c r="AR27" s="45">
        <f>IF(i_Resource!B15&gt;0,1-AR26/i_Resource!B15,0)</f>
        <v/>
      </c>
      <c r="AS27" s="45">
        <f>IF(i_Resource!B15&gt;0,1-AS26/i_Resource!B15,0)</f>
        <v/>
      </c>
      <c r="AT27" s="45">
        <f>IF(i_Resource!B15&gt;0,1-AT26/i_Resource!B15,0)</f>
        <v/>
      </c>
      <c r="AU27" s="45">
        <f>IF(i_Resource!B15&gt;0,1-AU26/i_Resource!B15,0)</f>
        <v/>
      </c>
      <c r="AV27" s="45">
        <f>IF(i_Resource!B15&gt;0,1-AV26/i_Resource!B15,0)</f>
        <v/>
      </c>
      <c r="AW27" s="45">
        <f>IF(i_Resource!B15&gt;0,1-AW26/i_Resource!B15,0)</f>
        <v/>
      </c>
      <c r="AX27" s="45">
        <f>IF(i_Resource!B15&gt;0,1-AX26/i_Resource!B15,0)</f>
        <v/>
      </c>
      <c r="AY27" s="45">
        <f>IF(i_Resource!B15&gt;0,1-AY26/i_Resource!B15,0)</f>
        <v/>
      </c>
      <c r="AZ27" s="45">
        <f>IF(i_Resource!B15&gt;0,1-AZ26/i_Resource!B15,0)</f>
        <v/>
      </c>
      <c r="BA27" s="45">
        <f>IF(i_Resource!B15&gt;0,1-BA26/i_Resource!B15,0)</f>
        <v/>
      </c>
      <c r="BB27" s="45">
        <f>IF(i_Resource!B15&gt;0,1-BB26/i_Resource!B15,0)</f>
        <v/>
      </c>
      <c r="BC27" s="45">
        <f>IF(i_Resource!B15&gt;0,1-BC26/i_Resource!B15,0)</f>
        <v/>
      </c>
      <c r="BD27" s="45">
        <f>IF(i_Resource!B15&gt;0,1-BD26/i_Resource!B15,0)</f>
        <v/>
      </c>
      <c r="BE27" s="45">
        <f>IF(i_Resource!B15&gt;0,1-BE26/i_Resource!B15,0)</f>
        <v/>
      </c>
      <c r="BF27" s="45">
        <f>IF(i_Resource!B15&gt;0,1-BF26/i_Resource!B15,0)</f>
        <v/>
      </c>
      <c r="BG27" s="45">
        <f>IF(i_Resource!B15&gt;0,1-BG26/i_Resource!B15,0)</f>
        <v/>
      </c>
      <c r="BH27" s="45">
        <f>IF(i_Resource!B15&gt;0,1-BH26/i_Resource!B15,0)</f>
        <v/>
      </c>
      <c r="BI27" s="45">
        <f>IF(i_Resource!B15&gt;0,1-BI26/i_Resource!B15,0)</f>
        <v/>
      </c>
      <c r="BJ27" s="45">
        <f>IF(i_Resource!B15&gt;0,1-BJ26/i_Resource!B15,0)</f>
        <v/>
      </c>
      <c r="BK27" s="45">
        <f>IF(i_Resource!B15&gt;0,1-BK26/i_Resource!B15,0)</f>
        <v/>
      </c>
      <c r="BL27" s="45">
        <f>IF(i_Resource!B15&gt;0,1-BL26/i_Resource!B15,0)</f>
        <v/>
      </c>
      <c r="BM27" s="45">
        <f>IF(i_Resource!B15&gt;0,1-BM26/i_Resource!B15,0)</f>
        <v/>
      </c>
      <c r="BN27" s="45">
        <f>IF(i_Resource!B15&gt;0,1-BN26/i_Resource!B15,0)</f>
        <v/>
      </c>
      <c r="BO27" s="45">
        <f>IF(i_Resource!B15&gt;0,1-BO26/i_Resource!B15,0)</f>
        <v/>
      </c>
      <c r="BP27" s="45">
        <f>IF(i_Resource!B15&gt;0,1-BP26/i_Resource!B15,0)</f>
        <v/>
      </c>
      <c r="BQ27" s="45">
        <f>IF(i_Resource!B15&gt;0,1-BQ26/i_Resource!B15,0)</f>
        <v/>
      </c>
      <c r="BR27" s="45">
        <f>IF(i_Resource!B15&gt;0,1-BR26/i_Resource!B15,0)</f>
        <v/>
      </c>
      <c r="BS27" s="45">
        <f>IF(i_Resource!B15&gt;0,1-BS26/i_Resource!B15,0)</f>
        <v/>
      </c>
      <c r="BT27" s="45">
        <f>IF(i_Resource!B15&gt;0,1-BT26/i_Resource!B15,0)</f>
        <v/>
      </c>
      <c r="BU27" s="45">
        <f>IF(i_Resource!B15&gt;0,1-BU26/i_Resource!B15,0)</f>
        <v/>
      </c>
      <c r="BV27" s="45">
        <f>IF(i_Resource!B15&gt;0,1-BV26/i_Resource!B15,0)</f>
        <v/>
      </c>
      <c r="BW27" s="45">
        <f>IF(i_Resource!B15&gt;0,1-BW26/i_Resource!B15,0)</f>
        <v/>
      </c>
      <c r="BX27" s="45">
        <f>IF(i_Resource!B15&gt;0,1-BX26/i_Resource!B15,0)</f>
        <v/>
      </c>
      <c r="BY27" s="45">
        <f>IF(i_Resource!B15&gt;0,1-BY26/i_Resource!B15,0)</f>
        <v/>
      </c>
      <c r="BZ27" s="45">
        <f>IF(i_Resource!B15&gt;0,1-BZ26/i_Resource!B15,0)</f>
        <v/>
      </c>
      <c r="CA27" s="45">
        <f>IF(i_Resource!B15&gt;0,1-CA26/i_Resource!B15,0)</f>
        <v/>
      </c>
      <c r="CB27" s="45">
        <f>IF(i_Resource!B15&gt;0,1-CB26/i_Resource!B15,0)</f>
        <v/>
      </c>
      <c r="CC27" s="45">
        <f>IF(i_Resource!B15&gt;0,1-CC26/i_Resource!B15,0)</f>
        <v/>
      </c>
      <c r="CD27" s="45">
        <f>IF(i_Resource!B15&gt;0,1-CD26/i_Resource!B15,0)</f>
        <v/>
      </c>
      <c r="CE27" s="45">
        <f>IF(i_Resource!B15&gt;0,1-CE26/i_Resource!B15,0)</f>
        <v/>
      </c>
      <c r="CF27" s="45">
        <f>IF(i_Resource!B15&gt;0,1-CF26/i_Resource!B15,0)</f>
        <v/>
      </c>
      <c r="CG27" s="45">
        <f>IF(i_Resource!B15&gt;0,1-CG26/i_Resource!B15,0)</f>
        <v/>
      </c>
      <c r="CH27" s="45">
        <f>IF(i_Resource!B15&gt;0,1-CH26/i_Resource!B15,0)</f>
        <v/>
      </c>
      <c r="CI27" s="45">
        <f>IF(i_Resource!B15&gt;0,1-CI26/i_Resource!B15,0)</f>
        <v/>
      </c>
      <c r="CJ27" s="45">
        <f>IF(i_Resource!B15&gt;0,1-CJ26/i_Resource!B15,0)</f>
        <v/>
      </c>
      <c r="CK27" s="45">
        <f>IF(i_Resource!B15&gt;0,1-CK26/i_Resource!B15,0)</f>
        <v/>
      </c>
      <c r="CL27" s="45">
        <f>IF(i_Resource!B15&gt;0,1-CL26/i_Resource!B15,0)</f>
        <v/>
      </c>
      <c r="CM27" s="45">
        <f>IF(i_Resource!B15&gt;0,1-CM26/i_Resource!B15,0)</f>
        <v/>
      </c>
      <c r="CN27" s="45">
        <f>IF(i_Resource!B15&gt;0,1-CN26/i_Resource!B15,0)</f>
        <v/>
      </c>
      <c r="CO27" s="45">
        <f>IF(i_Resource!B15&gt;0,1-CO26/i_Resource!B15,0)</f>
        <v/>
      </c>
      <c r="CP27" s="45">
        <f>IF(i_Resource!B15&gt;0,1-CP26/i_Resource!B15,0)</f>
        <v/>
      </c>
      <c r="CQ27" s="45">
        <f>IF(i_Resource!B15&gt;0,1-CQ26/i_Resource!B15,0)</f>
        <v/>
      </c>
      <c r="CR27" s="45">
        <f>IF(i_Resource!B15&gt;0,1-CR26/i_Resource!B15,0)</f>
        <v/>
      </c>
      <c r="CS27" s="45">
        <f>IF(i_Resource!B15&gt;0,1-CS26/i_Resource!B15,0)</f>
        <v/>
      </c>
      <c r="CT27" s="45">
        <f>IF(i_Resource!B15&gt;0,1-CT26/i_Resource!B15,0)</f>
        <v/>
      </c>
      <c r="CU27" s="45">
        <f>IF(i_Resource!B15&gt;0,1-CU26/i_Resource!B15,0)</f>
        <v/>
      </c>
      <c r="CV27" s="45">
        <f>IF(i_Resource!B15&gt;0,1-CV26/i_Resource!B15,0)</f>
        <v/>
      </c>
      <c r="CW27" s="45">
        <f>IF(i_Resource!B15&gt;0,1-CW26/i_Resource!B15,0)</f>
        <v/>
      </c>
      <c r="CX27" s="45">
        <f>IF(i_Resource!B15&gt;0,1-CX26/i_Resource!B15,0)</f>
        <v/>
      </c>
      <c r="CY27" s="45">
        <f>IF(i_Resource!B15&gt;0,1-CY26/i_Resource!B15,0)</f>
        <v/>
      </c>
      <c r="CZ27" s="45">
        <f>IF(i_Resource!B15&gt;0,1-CZ26/i_Resource!B15,0)</f>
        <v/>
      </c>
      <c r="DA27" s="45">
        <f>IF(i_Resource!B15&gt;0,1-DA26/i_Resource!B15,0)</f>
        <v/>
      </c>
      <c r="DB27" s="45">
        <f>IF(i_Resource!B15&gt;0,1-DB26/i_Resource!B15,0)</f>
        <v/>
      </c>
      <c r="DC27" s="45">
        <f>IF(i_Resource!B15&gt;0,1-DC26/i_Resource!B15,0)</f>
        <v/>
      </c>
      <c r="DD27" s="45">
        <f>IF(i_Resource!B15&gt;0,1-DD26/i_Resource!B15,0)</f>
        <v/>
      </c>
      <c r="DE27" s="45">
        <f>IF(i_Resource!B15&gt;0,1-DE26/i_Resource!B15,0)</f>
        <v/>
      </c>
      <c r="DF27" s="45">
        <f>IF(i_Resource!B15&gt;0,1-DF26/i_Resource!B15,0)</f>
        <v/>
      </c>
      <c r="DG27" s="45">
        <f>IF(i_Resource!B15&gt;0,1-DG26/i_Resource!B15,0)</f>
        <v/>
      </c>
      <c r="DH27" s="45">
        <f>IF(i_Resource!B15&gt;0,1-DH26/i_Resource!B15,0)</f>
        <v/>
      </c>
      <c r="DI27" s="45">
        <f>IF(i_Resource!B15&gt;0,1-DI26/i_Resource!B15,0)</f>
        <v/>
      </c>
      <c r="DJ27" s="45">
        <f>IF(i_Resource!B15&gt;0,1-DJ26/i_Resource!B15,0)</f>
        <v/>
      </c>
      <c r="DK27" s="45">
        <f>IF(i_Resource!B15&gt;0,1-DK26/i_Resource!B15,0)</f>
        <v/>
      </c>
      <c r="DL27" s="45">
        <f>IF(i_Resource!B15&gt;0,1-DL26/i_Resource!B15,0)</f>
        <v/>
      </c>
      <c r="DM27" s="45">
        <f>IF(i_Resource!B15&gt;0,1-DM26/i_Resource!B15,0)</f>
        <v/>
      </c>
      <c r="DN27" s="45">
        <f>IF(i_Resource!B15&gt;0,1-DN26/i_Resource!B15,0)</f>
        <v/>
      </c>
      <c r="DO27" s="45">
        <f>IF(i_Resource!B15&gt;0,1-DO26/i_Resource!B15,0)</f>
        <v/>
      </c>
      <c r="DP27" s="45">
        <f>IF(i_Resource!B15&gt;0,1-DP26/i_Resource!B15,0)</f>
        <v/>
      </c>
      <c r="DQ27" s="45">
        <f>IF(i_Resource!B15&gt;0,1-DQ26/i_Resource!B15,0)</f>
        <v/>
      </c>
      <c r="DR27" s="45">
        <f>IF(i_Resource!B15&gt;0,1-DR26/i_Resource!B15,0)</f>
        <v/>
      </c>
      <c r="DS27" s="45">
        <f>IF(i_Resource!B15&gt;0,1-DS26/i_Resource!B15,0)</f>
        <v/>
      </c>
      <c r="DT27" s="45">
        <f>IF(i_Resource!B15&gt;0,1-DT26/i_Resource!B15,0)</f>
        <v/>
      </c>
      <c r="DU27" s="45">
        <f>IF(i_Resource!B15&gt;0,1-DU26/i_Resource!B15,0)</f>
        <v/>
      </c>
      <c r="DV27" s="45">
        <f>IF(i_Resource!B15&gt;0,1-DV26/i_Resource!B15,0)</f>
        <v/>
      </c>
      <c r="DW27" s="45">
        <f>IF(i_Resource!B15&gt;0,1-DW26/i_Resource!B15,0)</f>
        <v/>
      </c>
      <c r="DX27" s="45">
        <f>IF(i_Resource!B15&gt;0,1-DX26/i_Resource!B15,0)</f>
        <v/>
      </c>
      <c r="DY27" s="45">
        <f>IF(i_Resource!B15&gt;0,1-DY26/i_Resource!B15,0)</f>
        <v/>
      </c>
      <c r="DZ27" s="45">
        <f>IF(i_Resource!B15&gt;0,1-DZ26/i_Resource!B15,0)</f>
        <v/>
      </c>
      <c r="EA27" s="45">
        <f>IF(i_Resource!B15&gt;0,1-EA26/i_Resource!B15,0)</f>
        <v/>
      </c>
      <c r="EB27" s="45">
        <f>IF(i_Resource!B15&gt;0,1-EB26/i_Resource!B15,0)</f>
        <v/>
      </c>
      <c r="EC27" s="45">
        <f>IF(i_Resource!B15&gt;0,1-EC26/i_Resource!B15,0)</f>
        <v/>
      </c>
      <c r="ED27" s="45">
        <f>IF(i_Resource!B15&gt;0,1-ED26/i_Resource!B15,0)</f>
        <v/>
      </c>
      <c r="EE27" s="45">
        <f>IF(i_Resource!B15&gt;0,1-EE26/i_Resource!B15,0)</f>
        <v/>
      </c>
      <c r="EF27" s="45">
        <f>IF(i_Resource!B15&gt;0,1-EF26/i_Resource!B15,0)</f>
        <v/>
      </c>
      <c r="EG27" s="45">
        <f>IF(i_Resource!B15&gt;0,1-EG26/i_Resource!B15,0)</f>
        <v/>
      </c>
      <c r="EH27" s="45">
        <f>IF(i_Resource!B15&gt;0,1-EH26/i_Resource!B15,0)</f>
        <v/>
      </c>
      <c r="EI27" s="45">
        <f>IF(i_Resource!B15&gt;0,1-EI26/i_Resource!B15,0)</f>
        <v/>
      </c>
      <c r="EJ27" s="45">
        <f>IF(i_Resource!B15&gt;0,1-EJ26/i_Resource!B15,0)</f>
        <v/>
      </c>
      <c r="EK27" s="45">
        <f>IF(i_Resource!B15&gt;0,1-EK26/i_Resource!B15,0)</f>
        <v/>
      </c>
      <c r="EL27" s="45">
        <f>IF(i_Resource!B15&gt;0,1-EL26/i_Resource!B15,0)</f>
        <v/>
      </c>
      <c r="EM27" s="45">
        <f>IF(i_Resource!B15&gt;0,1-EM26/i_Resource!B15,0)</f>
        <v/>
      </c>
      <c r="EN27" s="45">
        <f>IF(i_Resource!B15&gt;0,1-EN26/i_Resource!B15,0)</f>
        <v/>
      </c>
      <c r="EO27" s="45">
        <f>IF(i_Resource!B15&gt;0,1-EO26/i_Resource!B15,0)</f>
        <v/>
      </c>
      <c r="EP27" s="45">
        <f>IF(i_Resource!B15&gt;0,1-EP26/i_Resource!B15,0)</f>
        <v/>
      </c>
      <c r="EQ27" s="45">
        <f>IF(i_Resource!B15&gt;0,1-EQ26/i_Resource!B15,0)</f>
        <v/>
      </c>
      <c r="ER27" s="45">
        <f>IF(i_Resource!B15&gt;0,1-ER26/i_Resource!B15,0)</f>
        <v/>
      </c>
      <c r="ES27" s="45">
        <f>IF(i_Resource!B15&gt;0,1-ES26/i_Resource!B15,0)</f>
        <v/>
      </c>
      <c r="ET27" s="45">
        <f>IF(i_Resource!B15&gt;0,1-ET26/i_Resource!B15,0)</f>
        <v/>
      </c>
      <c r="EU27" s="45">
        <f>IF(i_Resource!B15&gt;0,1-EU26/i_Resource!B15,0)</f>
        <v/>
      </c>
      <c r="EV27" s="45">
        <f>IF(i_Resource!B15&gt;0,1-EV26/i_Resource!B15,0)</f>
        <v/>
      </c>
      <c r="EW27" s="45">
        <f>IF(i_Resource!B15&gt;0,1-EW26/i_Resource!B15,0)</f>
        <v/>
      </c>
      <c r="EX27" s="45">
        <f>IF(i_Resource!B15&gt;0,1-EX26/i_Resource!B15,0)</f>
        <v/>
      </c>
      <c r="EY27" s="45">
        <f>IF(i_Resource!B15&gt;0,1-EY26/i_Resource!B15,0)</f>
        <v/>
      </c>
      <c r="EZ27" s="45">
        <f>IF(i_Resource!B15&gt;0,1-EZ26/i_Resource!B15,0)</f>
        <v/>
      </c>
      <c r="FA27" s="45">
        <f>IF(i_Resource!B15&gt;0,1-FA26/i_Resource!B15,0)</f>
        <v/>
      </c>
      <c r="FB27" s="45">
        <f>IF(i_Resource!B15&gt;0,1-FB26/i_Resource!B15,0)</f>
        <v/>
      </c>
      <c r="FC27" s="45">
        <f>IF(i_Resource!B15&gt;0,1-FC26/i_Resource!B15,0)</f>
        <v/>
      </c>
      <c r="FD27" s="45">
        <f>IF(i_Resource!B15&gt;0,1-FD26/i_Resource!B15,0)</f>
        <v/>
      </c>
      <c r="FE27" s="45">
        <f>IF(i_Resource!B15&gt;0,1-FE26/i_Resource!B15,0)</f>
        <v/>
      </c>
      <c r="FF27" s="45">
        <f>IF(i_Resource!B15&gt;0,1-FF26/i_Resource!B15,0)</f>
        <v/>
      </c>
      <c r="FG27" s="45">
        <f>IF(i_Resource!B15&gt;0,1-FG26/i_Resource!B15,0)</f>
        <v/>
      </c>
      <c r="FH27" s="45">
        <f>IF(i_Resource!B15&gt;0,1-FH26/i_Resource!B15,0)</f>
        <v/>
      </c>
      <c r="FI27" s="45">
        <f>IF(i_Resource!B15&gt;0,1-FI26/i_Resource!B15,0)</f>
        <v/>
      </c>
      <c r="FJ27" s="45">
        <f>IF(i_Resource!B15&gt;0,1-FJ26/i_Resource!B15,0)</f>
        <v/>
      </c>
      <c r="FK27" s="45">
        <f>IF(i_Resource!B15&gt;0,1-FK26/i_Resource!B15,0)</f>
        <v/>
      </c>
      <c r="FL27" s="45">
        <f>IF(i_Resource!B15&gt;0,1-FL26/i_Resource!B15,0)</f>
        <v/>
      </c>
      <c r="FM27" s="45">
        <f>IF(i_Resource!B15&gt;0,1-FM26/i_Resource!B15,0)</f>
        <v/>
      </c>
      <c r="FN27" s="45">
        <f>IF(i_Resource!B15&gt;0,1-FN26/i_Resource!B15,0)</f>
        <v/>
      </c>
      <c r="FO27" s="45">
        <f>IF(i_Resource!B15&gt;0,1-FO26/i_Resource!B15,0)</f>
        <v/>
      </c>
      <c r="FP27" s="45">
        <f>IF(i_Resource!B15&gt;0,1-FP26/i_Resource!B15,0)</f>
        <v/>
      </c>
      <c r="FQ27" s="45">
        <f>IF(i_Resource!B15&gt;0,1-FQ26/i_Resource!B15,0)</f>
        <v/>
      </c>
      <c r="FR27" s="45">
        <f>IF(i_Resource!B15&gt;0,1-FR26/i_Resource!B15,0)</f>
        <v/>
      </c>
      <c r="FS27" s="45">
        <f>IF(i_Resource!B15&gt;0,1-FS26/i_Resource!B15,0)</f>
        <v/>
      </c>
      <c r="FT27" s="45">
        <f>IF(i_Resource!B15&gt;0,1-FT26/i_Resource!B15,0)</f>
        <v/>
      </c>
      <c r="FU27" s="45">
        <f>IF(i_Resource!B15&gt;0,1-FU26/i_Resource!B15,0)</f>
        <v/>
      </c>
      <c r="FV27" s="45">
        <f>IF(i_Resource!B15&gt;0,1-FV26/i_Resource!B15,0)</f>
        <v/>
      </c>
      <c r="FW27" s="45">
        <f>IF(i_Resource!B15&gt;0,1-FW26/i_Resource!B15,0)</f>
        <v/>
      </c>
      <c r="FX27" s="45">
        <f>IF(i_Resource!B15&gt;0,1-FX26/i_Resource!B15,0)</f>
        <v/>
      </c>
      <c r="FY27" s="45">
        <f>IF(i_Resource!B15&gt;0,1-FY26/i_Resource!B15,0)</f>
        <v/>
      </c>
      <c r="FZ27" s="45">
        <f>IF(i_Resource!B15&gt;0,1-FZ26/i_Resource!B15,0)</f>
        <v/>
      </c>
      <c r="GA27" s="45">
        <f>IF(i_Resource!B15&gt;0,1-GA26/i_Resource!B15,0)</f>
        <v/>
      </c>
    </row>
    <row r="29">
      <c r="A29" s="34" t="inlineStr">
        <is>
          <t>By-Product Production</t>
        </is>
      </c>
      <c r="B29" s="34" t="n"/>
      <c r="C29" s="34" t="n"/>
      <c r="D29" s="34" t="n"/>
      <c r="E29" s="34" t="n"/>
      <c r="F29" s="34" t="n"/>
      <c r="G29" s="34" t="n"/>
      <c r="H29" s="34" t="n"/>
      <c r="I29" s="34" t="n"/>
      <c r="J29" s="34" t="n"/>
      <c r="K29" s="34" t="n"/>
      <c r="L29" s="34" t="n"/>
      <c r="M29" s="34" t="n"/>
      <c r="N29" s="34" t="n"/>
      <c r="O29" s="34" t="n"/>
      <c r="P29" s="34" t="n"/>
      <c r="Q29" s="34" t="n"/>
      <c r="R29" s="34" t="n"/>
      <c r="S29" s="34" t="n"/>
      <c r="T29" s="34" t="n"/>
      <c r="U29" s="34" t="n"/>
      <c r="V29" s="34" t="n"/>
      <c r="W29" s="34" t="n"/>
      <c r="X29" s="34" t="n"/>
      <c r="Y29" s="34" t="n"/>
      <c r="Z29" s="34" t="n"/>
      <c r="AA29" s="34" t="n"/>
      <c r="AB29" s="34" t="n"/>
      <c r="AC29" s="34" t="n"/>
      <c r="AD29" s="34" t="n"/>
      <c r="AE29" s="34" t="n"/>
      <c r="AF29" s="34" t="n"/>
      <c r="AG29" s="34" t="n"/>
      <c r="AH29" s="34" t="n"/>
      <c r="AI29" s="34" t="n"/>
      <c r="AJ29" s="34" t="n"/>
      <c r="AK29" s="34" t="n"/>
      <c r="AL29" s="34" t="n"/>
      <c r="AM29" s="34" t="n"/>
      <c r="AN29" s="34" t="n"/>
      <c r="AO29" s="34" t="n"/>
      <c r="AP29" s="34" t="n"/>
      <c r="AQ29" s="34" t="n"/>
      <c r="AR29" s="34" t="n"/>
      <c r="AS29" s="34" t="n"/>
      <c r="AT29" s="34" t="n"/>
      <c r="AU29" s="34" t="n"/>
      <c r="AV29" s="34" t="n"/>
      <c r="AW29" s="34" t="n"/>
      <c r="AX29" s="34" t="n"/>
      <c r="AY29" s="34" t="n"/>
      <c r="AZ29" s="34" t="n"/>
      <c r="BA29" s="34" t="n"/>
      <c r="BB29" s="34" t="n"/>
      <c r="BC29" s="34" t="n"/>
      <c r="BD29" s="34" t="n"/>
      <c r="BE29" s="34" t="n"/>
      <c r="BF29" s="34" t="n"/>
      <c r="BG29" s="34" t="n"/>
      <c r="BH29" s="34" t="n"/>
      <c r="BI29" s="34" t="n"/>
      <c r="BJ29" s="34" t="n"/>
      <c r="BK29" s="34" t="n"/>
      <c r="BL29" s="34" t="n"/>
      <c r="BM29" s="34" t="n"/>
      <c r="BN29" s="34" t="n"/>
      <c r="BO29" s="34" t="n"/>
      <c r="BP29" s="34" t="n"/>
      <c r="BQ29" s="34" t="n"/>
      <c r="BR29" s="34" t="n"/>
      <c r="BS29" s="34" t="n"/>
      <c r="BT29" s="34" t="n"/>
      <c r="BU29" s="34" t="n"/>
      <c r="BV29" s="34" t="n"/>
      <c r="BW29" s="34" t="n"/>
      <c r="BX29" s="34" t="n"/>
      <c r="BY29" s="34" t="n"/>
      <c r="BZ29" s="34" t="n"/>
      <c r="CA29" s="34" t="n"/>
      <c r="CB29" s="34" t="n"/>
      <c r="CC29" s="34" t="n"/>
      <c r="CD29" s="34" t="n"/>
      <c r="CE29" s="34" t="n"/>
      <c r="CF29" s="34" t="n"/>
      <c r="CG29" s="34" t="n"/>
      <c r="CH29" s="34" t="n"/>
      <c r="CI29" s="34" t="n"/>
      <c r="CJ29" s="34" t="n"/>
      <c r="CK29" s="34" t="n"/>
      <c r="CL29" s="34" t="n"/>
      <c r="CM29" s="34" t="n"/>
      <c r="CN29" s="34" t="n"/>
      <c r="CO29" s="34" t="n"/>
      <c r="CP29" s="34" t="n"/>
      <c r="CQ29" s="34" t="n"/>
      <c r="CR29" s="34" t="n"/>
      <c r="CS29" s="34" t="n"/>
      <c r="CT29" s="34" t="n"/>
      <c r="CU29" s="34" t="n"/>
      <c r="CV29" s="34" t="n"/>
      <c r="CW29" s="34" t="n"/>
      <c r="CX29" s="34" t="n"/>
      <c r="CY29" s="34" t="n"/>
      <c r="CZ29" s="34" t="n"/>
      <c r="DA29" s="34" t="n"/>
      <c r="DB29" s="34" t="n"/>
      <c r="DC29" s="34" t="n"/>
      <c r="DD29" s="34" t="n"/>
      <c r="DE29" s="34" t="n"/>
      <c r="DF29" s="34" t="n"/>
      <c r="DG29" s="34" t="n"/>
      <c r="DH29" s="34" t="n"/>
      <c r="DI29" s="34" t="n"/>
      <c r="DJ29" s="34" t="n"/>
      <c r="DK29" s="34" t="n"/>
      <c r="DL29" s="34" t="n"/>
      <c r="DM29" s="34" t="n"/>
      <c r="DN29" s="34" t="n"/>
      <c r="DO29" s="34" t="n"/>
      <c r="DP29" s="34" t="n"/>
      <c r="DQ29" s="34" t="n"/>
      <c r="DR29" s="34" t="n"/>
      <c r="DS29" s="34" t="n"/>
      <c r="DT29" s="34" t="n"/>
      <c r="DU29" s="34" t="n"/>
      <c r="DV29" s="34" t="n"/>
      <c r="DW29" s="34" t="n"/>
      <c r="DX29" s="34" t="n"/>
      <c r="DY29" s="34" t="n"/>
      <c r="DZ29" s="34" t="n"/>
      <c r="EA29" s="34" t="n"/>
      <c r="EB29" s="34" t="n"/>
      <c r="EC29" s="34" t="n"/>
      <c r="ED29" s="34" t="n"/>
      <c r="EE29" s="34" t="n"/>
      <c r="EF29" s="34" t="n"/>
      <c r="EG29" s="34" t="n"/>
      <c r="EH29" s="34" t="n"/>
      <c r="EI29" s="34" t="n"/>
      <c r="EJ29" s="34" t="n"/>
      <c r="EK29" s="34" t="n"/>
      <c r="EL29" s="34" t="n"/>
      <c r="EM29" s="34" t="n"/>
      <c r="EN29" s="34" t="n"/>
      <c r="EO29" s="34" t="n"/>
      <c r="EP29" s="34" t="n"/>
      <c r="EQ29" s="34" t="n"/>
      <c r="ER29" s="34" t="n"/>
      <c r="ES29" s="34" t="n"/>
      <c r="ET29" s="34" t="n"/>
      <c r="EU29" s="34" t="n"/>
      <c r="EV29" s="34" t="n"/>
      <c r="EW29" s="34" t="n"/>
      <c r="EX29" s="34" t="n"/>
      <c r="EY29" s="34" t="n"/>
      <c r="EZ29" s="34" t="n"/>
      <c r="FA29" s="34" t="n"/>
      <c r="FB29" s="34" t="n"/>
      <c r="FC29" s="34" t="n"/>
      <c r="FD29" s="34" t="n"/>
      <c r="FE29" s="34" t="n"/>
      <c r="FF29" s="34" t="n"/>
      <c r="FG29" s="34" t="n"/>
      <c r="FH29" s="34" t="n"/>
      <c r="FI29" s="34" t="n"/>
      <c r="FJ29" s="34" t="n"/>
      <c r="FK29" s="34" t="n"/>
      <c r="FL29" s="34" t="n"/>
      <c r="FM29" s="34" t="n"/>
      <c r="FN29" s="34" t="n"/>
      <c r="FO29" s="34" t="n"/>
      <c r="FP29" s="34" t="n"/>
      <c r="FQ29" s="34" t="n"/>
      <c r="FR29" s="34" t="n"/>
      <c r="FS29" s="34" t="n"/>
      <c r="FT29" s="34" t="n"/>
      <c r="FU29" s="34" t="n"/>
      <c r="FV29" s="34" t="n"/>
      <c r="FW29" s="34" t="n"/>
      <c r="FX29" s="34" t="n"/>
      <c r="FY29" s="34" t="n"/>
      <c r="FZ29" s="34" t="n"/>
      <c r="GA29" s="34" t="n"/>
    </row>
    <row r="30">
      <c r="A30" s="24" t="inlineStr">
        <is>
          <t>By-product Grade (Au g/t)</t>
        </is>
      </c>
      <c r="B30" s="25" t="inlineStr">
        <is>
          <t>g/t</t>
        </is>
      </c>
      <c r="D30" s="46">
        <f>IF(D10&gt;0,i_Resource!B31,0)</f>
        <v/>
      </c>
      <c r="E30" s="46">
        <f>IF(E10&gt;0,i_Resource!B31,0)</f>
        <v/>
      </c>
      <c r="F30" s="46">
        <f>IF(F10&gt;0,i_Resource!B31,0)</f>
        <v/>
      </c>
      <c r="G30" s="46">
        <f>IF(G10&gt;0,i_Resource!B31,0)</f>
        <v/>
      </c>
      <c r="H30" s="46">
        <f>IF(H10&gt;0,i_Resource!B31,0)</f>
        <v/>
      </c>
      <c r="I30" s="46">
        <f>IF(I10&gt;0,i_Resource!B31,0)</f>
        <v/>
      </c>
      <c r="J30" s="46">
        <f>IF(J10&gt;0,i_Resource!B31,0)</f>
        <v/>
      </c>
      <c r="K30" s="46">
        <f>IF(K10&gt;0,i_Resource!B31,0)</f>
        <v/>
      </c>
      <c r="L30" s="46">
        <f>IF(L10&gt;0,i_Resource!B31,0)</f>
        <v/>
      </c>
      <c r="M30" s="46">
        <f>IF(M10&gt;0,i_Resource!B31,0)</f>
        <v/>
      </c>
      <c r="N30" s="46">
        <f>IF(N10&gt;0,i_Resource!B31,0)</f>
        <v/>
      </c>
      <c r="O30" s="46">
        <f>IF(O10&gt;0,i_Resource!B31,0)</f>
        <v/>
      </c>
      <c r="P30" s="46">
        <f>IF(P10&gt;0,i_Resource!B31,0)</f>
        <v/>
      </c>
      <c r="Q30" s="46">
        <f>IF(Q10&gt;0,i_Resource!B31,0)</f>
        <v/>
      </c>
      <c r="R30" s="46">
        <f>IF(R10&gt;0,i_Resource!B31,0)</f>
        <v/>
      </c>
      <c r="S30" s="46">
        <f>IF(S10&gt;0,i_Resource!B31,0)</f>
        <v/>
      </c>
      <c r="T30" s="46">
        <f>IF(T10&gt;0,i_Resource!B31,0)</f>
        <v/>
      </c>
      <c r="U30" s="46">
        <f>IF(U10&gt;0,i_Resource!B31,0)</f>
        <v/>
      </c>
      <c r="V30" s="46">
        <f>IF(V10&gt;0,i_Resource!B31,0)</f>
        <v/>
      </c>
      <c r="W30" s="46">
        <f>IF(W10&gt;0,i_Resource!B31,0)</f>
        <v/>
      </c>
      <c r="X30" s="46">
        <f>IF(X10&gt;0,i_Resource!B31,0)</f>
        <v/>
      </c>
      <c r="Y30" s="46">
        <f>IF(Y10&gt;0,i_Resource!B31,0)</f>
        <v/>
      </c>
      <c r="Z30" s="46">
        <f>IF(Z10&gt;0,i_Resource!B31,0)</f>
        <v/>
      </c>
      <c r="AA30" s="46">
        <f>IF(AA10&gt;0,i_Resource!B31,0)</f>
        <v/>
      </c>
      <c r="AB30" s="46">
        <f>IF(AB10&gt;0,i_Resource!B31,0)</f>
        <v/>
      </c>
      <c r="AC30" s="46">
        <f>IF(AC10&gt;0,i_Resource!B31,0)</f>
        <v/>
      </c>
      <c r="AD30" s="46">
        <f>IF(AD10&gt;0,i_Resource!B31,0)</f>
        <v/>
      </c>
      <c r="AE30" s="46">
        <f>IF(AE10&gt;0,i_Resource!B31,0)</f>
        <v/>
      </c>
      <c r="AF30" s="46">
        <f>IF(AF10&gt;0,i_Resource!B31,0)</f>
        <v/>
      </c>
      <c r="AG30" s="46">
        <f>IF(AG10&gt;0,i_Resource!B31,0)</f>
        <v/>
      </c>
      <c r="AH30" s="46">
        <f>IF(AH10&gt;0,i_Resource!B31,0)</f>
        <v/>
      </c>
      <c r="AI30" s="46">
        <f>IF(AI10&gt;0,i_Resource!B31,0)</f>
        <v/>
      </c>
      <c r="AJ30" s="46">
        <f>IF(AJ10&gt;0,i_Resource!B31,0)</f>
        <v/>
      </c>
      <c r="AK30" s="46">
        <f>IF(AK10&gt;0,i_Resource!B31,0)</f>
        <v/>
      </c>
      <c r="AL30" s="46">
        <f>IF(AL10&gt;0,i_Resource!B31,0)</f>
        <v/>
      </c>
      <c r="AM30" s="46">
        <f>IF(AM10&gt;0,i_Resource!B31,0)</f>
        <v/>
      </c>
      <c r="AN30" s="46">
        <f>IF(AN10&gt;0,i_Resource!B31,0)</f>
        <v/>
      </c>
      <c r="AO30" s="46">
        <f>IF(AO10&gt;0,i_Resource!B31,0)</f>
        <v/>
      </c>
      <c r="AP30" s="46">
        <f>IF(AP10&gt;0,i_Resource!B31,0)</f>
        <v/>
      </c>
      <c r="AQ30" s="46">
        <f>IF(AQ10&gt;0,i_Resource!B31,0)</f>
        <v/>
      </c>
      <c r="AR30" s="46">
        <f>IF(AR10&gt;0,i_Resource!B31,0)</f>
        <v/>
      </c>
      <c r="AS30" s="46">
        <f>IF(AS10&gt;0,i_Resource!B31,0)</f>
        <v/>
      </c>
      <c r="AT30" s="46">
        <f>IF(AT10&gt;0,i_Resource!B31,0)</f>
        <v/>
      </c>
      <c r="AU30" s="46">
        <f>IF(AU10&gt;0,i_Resource!B31,0)</f>
        <v/>
      </c>
      <c r="AV30" s="46">
        <f>IF(AV10&gt;0,i_Resource!B31,0)</f>
        <v/>
      </c>
      <c r="AW30" s="46">
        <f>IF(AW10&gt;0,i_Resource!B31,0)</f>
        <v/>
      </c>
      <c r="AX30" s="46">
        <f>IF(AX10&gt;0,i_Resource!B31,0)</f>
        <v/>
      </c>
      <c r="AY30" s="46">
        <f>IF(AY10&gt;0,i_Resource!B31,0)</f>
        <v/>
      </c>
      <c r="AZ30" s="46">
        <f>IF(AZ10&gt;0,i_Resource!B31,0)</f>
        <v/>
      </c>
      <c r="BA30" s="46">
        <f>IF(BA10&gt;0,i_Resource!B31,0)</f>
        <v/>
      </c>
      <c r="BB30" s="46">
        <f>IF(BB10&gt;0,i_Resource!B31,0)</f>
        <v/>
      </c>
      <c r="BC30" s="46">
        <f>IF(BC10&gt;0,i_Resource!B31,0)</f>
        <v/>
      </c>
      <c r="BD30" s="46">
        <f>IF(BD10&gt;0,i_Resource!B31,0)</f>
        <v/>
      </c>
      <c r="BE30" s="46">
        <f>IF(BE10&gt;0,i_Resource!B31,0)</f>
        <v/>
      </c>
      <c r="BF30" s="46">
        <f>IF(BF10&gt;0,i_Resource!B31,0)</f>
        <v/>
      </c>
      <c r="BG30" s="46">
        <f>IF(BG10&gt;0,i_Resource!B31,0)</f>
        <v/>
      </c>
      <c r="BH30" s="46">
        <f>IF(BH10&gt;0,i_Resource!B31,0)</f>
        <v/>
      </c>
      <c r="BI30" s="46">
        <f>IF(BI10&gt;0,i_Resource!B31,0)</f>
        <v/>
      </c>
      <c r="BJ30" s="46">
        <f>IF(BJ10&gt;0,i_Resource!B31,0)</f>
        <v/>
      </c>
      <c r="BK30" s="46">
        <f>IF(BK10&gt;0,i_Resource!B31,0)</f>
        <v/>
      </c>
      <c r="BL30" s="46">
        <f>IF(BL10&gt;0,i_Resource!B31,0)</f>
        <v/>
      </c>
      <c r="BM30" s="46">
        <f>IF(BM10&gt;0,i_Resource!B31,0)</f>
        <v/>
      </c>
      <c r="BN30" s="46">
        <f>IF(BN10&gt;0,i_Resource!B31,0)</f>
        <v/>
      </c>
      <c r="BO30" s="46">
        <f>IF(BO10&gt;0,i_Resource!B31,0)</f>
        <v/>
      </c>
      <c r="BP30" s="46">
        <f>IF(BP10&gt;0,i_Resource!B31,0)</f>
        <v/>
      </c>
      <c r="BQ30" s="46">
        <f>IF(BQ10&gt;0,i_Resource!B31,0)</f>
        <v/>
      </c>
      <c r="BR30" s="46">
        <f>IF(BR10&gt;0,i_Resource!B31,0)</f>
        <v/>
      </c>
      <c r="BS30" s="46">
        <f>IF(BS10&gt;0,i_Resource!B31,0)</f>
        <v/>
      </c>
      <c r="BT30" s="46">
        <f>IF(BT10&gt;0,i_Resource!B31,0)</f>
        <v/>
      </c>
      <c r="BU30" s="46">
        <f>IF(BU10&gt;0,i_Resource!B31,0)</f>
        <v/>
      </c>
      <c r="BV30" s="46">
        <f>IF(BV10&gt;0,i_Resource!B31,0)</f>
        <v/>
      </c>
      <c r="BW30" s="46">
        <f>IF(BW10&gt;0,i_Resource!B31,0)</f>
        <v/>
      </c>
      <c r="BX30" s="46">
        <f>IF(BX10&gt;0,i_Resource!B31,0)</f>
        <v/>
      </c>
      <c r="BY30" s="46">
        <f>IF(BY10&gt;0,i_Resource!B31,0)</f>
        <v/>
      </c>
      <c r="BZ30" s="46">
        <f>IF(BZ10&gt;0,i_Resource!B31,0)</f>
        <v/>
      </c>
      <c r="CA30" s="46">
        <f>IF(CA10&gt;0,i_Resource!B31,0)</f>
        <v/>
      </c>
      <c r="CB30" s="46">
        <f>IF(CB10&gt;0,i_Resource!B31,0)</f>
        <v/>
      </c>
      <c r="CC30" s="46">
        <f>IF(CC10&gt;0,i_Resource!B31,0)</f>
        <v/>
      </c>
      <c r="CD30" s="46">
        <f>IF(CD10&gt;0,i_Resource!B31,0)</f>
        <v/>
      </c>
      <c r="CE30" s="46">
        <f>IF(CE10&gt;0,i_Resource!B31,0)</f>
        <v/>
      </c>
      <c r="CF30" s="46">
        <f>IF(CF10&gt;0,i_Resource!B31,0)</f>
        <v/>
      </c>
      <c r="CG30" s="46">
        <f>IF(CG10&gt;0,i_Resource!B31,0)</f>
        <v/>
      </c>
      <c r="CH30" s="46">
        <f>IF(CH10&gt;0,i_Resource!B31,0)</f>
        <v/>
      </c>
      <c r="CI30" s="46">
        <f>IF(CI10&gt;0,i_Resource!B31,0)</f>
        <v/>
      </c>
      <c r="CJ30" s="46">
        <f>IF(CJ10&gt;0,i_Resource!B31,0)</f>
        <v/>
      </c>
      <c r="CK30" s="46">
        <f>IF(CK10&gt;0,i_Resource!B31,0)</f>
        <v/>
      </c>
      <c r="CL30" s="46">
        <f>IF(CL10&gt;0,i_Resource!B31,0)</f>
        <v/>
      </c>
      <c r="CM30" s="46">
        <f>IF(CM10&gt;0,i_Resource!B31,0)</f>
        <v/>
      </c>
      <c r="CN30" s="46">
        <f>IF(CN10&gt;0,i_Resource!B31,0)</f>
        <v/>
      </c>
      <c r="CO30" s="46">
        <f>IF(CO10&gt;0,i_Resource!B31,0)</f>
        <v/>
      </c>
      <c r="CP30" s="46">
        <f>IF(CP10&gt;0,i_Resource!B31,0)</f>
        <v/>
      </c>
      <c r="CQ30" s="46">
        <f>IF(CQ10&gt;0,i_Resource!B31,0)</f>
        <v/>
      </c>
      <c r="CR30" s="46">
        <f>IF(CR10&gt;0,i_Resource!B31,0)</f>
        <v/>
      </c>
      <c r="CS30" s="46">
        <f>IF(CS10&gt;0,i_Resource!B31,0)</f>
        <v/>
      </c>
      <c r="CT30" s="46">
        <f>IF(CT10&gt;0,i_Resource!B31,0)</f>
        <v/>
      </c>
      <c r="CU30" s="46">
        <f>IF(CU10&gt;0,i_Resource!B31,0)</f>
        <v/>
      </c>
      <c r="CV30" s="46">
        <f>IF(CV10&gt;0,i_Resource!B31,0)</f>
        <v/>
      </c>
      <c r="CW30" s="46">
        <f>IF(CW10&gt;0,i_Resource!B31,0)</f>
        <v/>
      </c>
      <c r="CX30" s="46">
        <f>IF(CX10&gt;0,i_Resource!B31,0)</f>
        <v/>
      </c>
      <c r="CY30" s="46">
        <f>IF(CY10&gt;0,i_Resource!B31,0)</f>
        <v/>
      </c>
      <c r="CZ30" s="46">
        <f>IF(CZ10&gt;0,i_Resource!B31,0)</f>
        <v/>
      </c>
      <c r="DA30" s="46">
        <f>IF(DA10&gt;0,i_Resource!B31,0)</f>
        <v/>
      </c>
      <c r="DB30" s="46">
        <f>IF(DB10&gt;0,i_Resource!B31,0)</f>
        <v/>
      </c>
      <c r="DC30" s="46">
        <f>IF(DC10&gt;0,i_Resource!B31,0)</f>
        <v/>
      </c>
      <c r="DD30" s="46">
        <f>IF(DD10&gt;0,i_Resource!B31,0)</f>
        <v/>
      </c>
      <c r="DE30" s="46">
        <f>IF(DE10&gt;0,i_Resource!B31,0)</f>
        <v/>
      </c>
      <c r="DF30" s="46">
        <f>IF(DF10&gt;0,i_Resource!B31,0)</f>
        <v/>
      </c>
      <c r="DG30" s="46">
        <f>IF(DG10&gt;0,i_Resource!B31,0)</f>
        <v/>
      </c>
      <c r="DH30" s="46">
        <f>IF(DH10&gt;0,i_Resource!B31,0)</f>
        <v/>
      </c>
      <c r="DI30" s="46">
        <f>IF(DI10&gt;0,i_Resource!B31,0)</f>
        <v/>
      </c>
      <c r="DJ30" s="46">
        <f>IF(DJ10&gt;0,i_Resource!B31,0)</f>
        <v/>
      </c>
      <c r="DK30" s="46">
        <f>IF(DK10&gt;0,i_Resource!B31,0)</f>
        <v/>
      </c>
      <c r="DL30" s="46">
        <f>IF(DL10&gt;0,i_Resource!B31,0)</f>
        <v/>
      </c>
      <c r="DM30" s="46">
        <f>IF(DM10&gt;0,i_Resource!B31,0)</f>
        <v/>
      </c>
      <c r="DN30" s="46">
        <f>IF(DN10&gt;0,i_Resource!B31,0)</f>
        <v/>
      </c>
      <c r="DO30" s="46">
        <f>IF(DO10&gt;0,i_Resource!B31,0)</f>
        <v/>
      </c>
      <c r="DP30" s="46">
        <f>IF(DP10&gt;0,i_Resource!B31,0)</f>
        <v/>
      </c>
      <c r="DQ30" s="46">
        <f>IF(DQ10&gt;0,i_Resource!B31,0)</f>
        <v/>
      </c>
      <c r="DR30" s="46">
        <f>IF(DR10&gt;0,i_Resource!B31,0)</f>
        <v/>
      </c>
      <c r="DS30" s="46">
        <f>IF(DS10&gt;0,i_Resource!B31,0)</f>
        <v/>
      </c>
      <c r="DT30" s="46">
        <f>IF(DT10&gt;0,i_Resource!B31,0)</f>
        <v/>
      </c>
      <c r="DU30" s="46">
        <f>IF(DU10&gt;0,i_Resource!B31,0)</f>
        <v/>
      </c>
      <c r="DV30" s="46">
        <f>IF(DV10&gt;0,i_Resource!B31,0)</f>
        <v/>
      </c>
      <c r="DW30" s="46">
        <f>IF(DW10&gt;0,i_Resource!B31,0)</f>
        <v/>
      </c>
      <c r="DX30" s="46">
        <f>IF(DX10&gt;0,i_Resource!B31,0)</f>
        <v/>
      </c>
      <c r="DY30" s="46">
        <f>IF(DY10&gt;0,i_Resource!B31,0)</f>
        <v/>
      </c>
      <c r="DZ30" s="46">
        <f>IF(DZ10&gt;0,i_Resource!B31,0)</f>
        <v/>
      </c>
      <c r="EA30" s="46">
        <f>IF(EA10&gt;0,i_Resource!B31,0)</f>
        <v/>
      </c>
      <c r="EB30" s="46">
        <f>IF(EB10&gt;0,i_Resource!B31,0)</f>
        <v/>
      </c>
      <c r="EC30" s="46">
        <f>IF(EC10&gt;0,i_Resource!B31,0)</f>
        <v/>
      </c>
      <c r="ED30" s="46">
        <f>IF(ED10&gt;0,i_Resource!B31,0)</f>
        <v/>
      </c>
      <c r="EE30" s="46">
        <f>IF(EE10&gt;0,i_Resource!B31,0)</f>
        <v/>
      </c>
      <c r="EF30" s="46">
        <f>IF(EF10&gt;0,i_Resource!B31,0)</f>
        <v/>
      </c>
      <c r="EG30" s="46">
        <f>IF(EG10&gt;0,i_Resource!B31,0)</f>
        <v/>
      </c>
      <c r="EH30" s="46">
        <f>IF(EH10&gt;0,i_Resource!B31,0)</f>
        <v/>
      </c>
      <c r="EI30" s="46">
        <f>IF(EI10&gt;0,i_Resource!B31,0)</f>
        <v/>
      </c>
      <c r="EJ30" s="46">
        <f>IF(EJ10&gt;0,i_Resource!B31,0)</f>
        <v/>
      </c>
      <c r="EK30" s="46">
        <f>IF(EK10&gt;0,i_Resource!B31,0)</f>
        <v/>
      </c>
      <c r="EL30" s="46">
        <f>IF(EL10&gt;0,i_Resource!B31,0)</f>
        <v/>
      </c>
      <c r="EM30" s="46">
        <f>IF(EM10&gt;0,i_Resource!B31,0)</f>
        <v/>
      </c>
      <c r="EN30" s="46">
        <f>IF(EN10&gt;0,i_Resource!B31,0)</f>
        <v/>
      </c>
      <c r="EO30" s="46">
        <f>IF(EO10&gt;0,i_Resource!B31,0)</f>
        <v/>
      </c>
      <c r="EP30" s="46">
        <f>IF(EP10&gt;0,i_Resource!B31,0)</f>
        <v/>
      </c>
      <c r="EQ30" s="46">
        <f>IF(EQ10&gt;0,i_Resource!B31,0)</f>
        <v/>
      </c>
      <c r="ER30" s="46">
        <f>IF(ER10&gt;0,i_Resource!B31,0)</f>
        <v/>
      </c>
      <c r="ES30" s="46">
        <f>IF(ES10&gt;0,i_Resource!B31,0)</f>
        <v/>
      </c>
      <c r="ET30" s="46">
        <f>IF(ET10&gt;0,i_Resource!B31,0)</f>
        <v/>
      </c>
      <c r="EU30" s="46">
        <f>IF(EU10&gt;0,i_Resource!B31,0)</f>
        <v/>
      </c>
      <c r="EV30" s="46">
        <f>IF(EV10&gt;0,i_Resource!B31,0)</f>
        <v/>
      </c>
      <c r="EW30" s="46">
        <f>IF(EW10&gt;0,i_Resource!B31,0)</f>
        <v/>
      </c>
      <c r="EX30" s="46">
        <f>IF(EX10&gt;0,i_Resource!B31,0)</f>
        <v/>
      </c>
      <c r="EY30" s="46">
        <f>IF(EY10&gt;0,i_Resource!B31,0)</f>
        <v/>
      </c>
      <c r="EZ30" s="46">
        <f>IF(EZ10&gt;0,i_Resource!B31,0)</f>
        <v/>
      </c>
      <c r="FA30" s="46">
        <f>IF(FA10&gt;0,i_Resource!B31,0)</f>
        <v/>
      </c>
      <c r="FB30" s="46">
        <f>IF(FB10&gt;0,i_Resource!B31,0)</f>
        <v/>
      </c>
      <c r="FC30" s="46">
        <f>IF(FC10&gt;0,i_Resource!B31,0)</f>
        <v/>
      </c>
      <c r="FD30" s="46">
        <f>IF(FD10&gt;0,i_Resource!B31,0)</f>
        <v/>
      </c>
      <c r="FE30" s="46">
        <f>IF(FE10&gt;0,i_Resource!B31,0)</f>
        <v/>
      </c>
      <c r="FF30" s="46">
        <f>IF(FF10&gt;0,i_Resource!B31,0)</f>
        <v/>
      </c>
      <c r="FG30" s="46">
        <f>IF(FG10&gt;0,i_Resource!B31,0)</f>
        <v/>
      </c>
      <c r="FH30" s="46">
        <f>IF(FH10&gt;0,i_Resource!B31,0)</f>
        <v/>
      </c>
      <c r="FI30" s="46">
        <f>IF(FI10&gt;0,i_Resource!B31,0)</f>
        <v/>
      </c>
      <c r="FJ30" s="46">
        <f>IF(FJ10&gt;0,i_Resource!B31,0)</f>
        <v/>
      </c>
      <c r="FK30" s="46">
        <f>IF(FK10&gt;0,i_Resource!B31,0)</f>
        <v/>
      </c>
      <c r="FL30" s="46">
        <f>IF(FL10&gt;0,i_Resource!B31,0)</f>
        <v/>
      </c>
      <c r="FM30" s="46">
        <f>IF(FM10&gt;0,i_Resource!B31,0)</f>
        <v/>
      </c>
      <c r="FN30" s="46">
        <f>IF(FN10&gt;0,i_Resource!B31,0)</f>
        <v/>
      </c>
      <c r="FO30" s="46">
        <f>IF(FO10&gt;0,i_Resource!B31,0)</f>
        <v/>
      </c>
      <c r="FP30" s="46">
        <f>IF(FP10&gt;0,i_Resource!B31,0)</f>
        <v/>
      </c>
      <c r="FQ30" s="46">
        <f>IF(FQ10&gt;0,i_Resource!B31,0)</f>
        <v/>
      </c>
      <c r="FR30" s="46">
        <f>IF(FR10&gt;0,i_Resource!B31,0)</f>
        <v/>
      </c>
      <c r="FS30" s="46">
        <f>IF(FS10&gt;0,i_Resource!B31,0)</f>
        <v/>
      </c>
      <c r="FT30" s="46">
        <f>IF(FT10&gt;0,i_Resource!B31,0)</f>
        <v/>
      </c>
      <c r="FU30" s="46">
        <f>IF(FU10&gt;0,i_Resource!B31,0)</f>
        <v/>
      </c>
      <c r="FV30" s="46">
        <f>IF(FV10&gt;0,i_Resource!B31,0)</f>
        <v/>
      </c>
      <c r="FW30" s="46">
        <f>IF(FW10&gt;0,i_Resource!B31,0)</f>
        <v/>
      </c>
      <c r="FX30" s="46">
        <f>IF(FX10&gt;0,i_Resource!B31,0)</f>
        <v/>
      </c>
      <c r="FY30" s="46">
        <f>IF(FY10&gt;0,i_Resource!B31,0)</f>
        <v/>
      </c>
      <c r="FZ30" s="46">
        <f>IF(FZ10&gt;0,i_Resource!B31,0)</f>
        <v/>
      </c>
      <c r="GA30" s="46">
        <f>IF(GA10&gt;0,i_Resource!B31,0)</f>
        <v/>
      </c>
    </row>
    <row r="31">
      <c r="A31" s="24" t="inlineStr">
        <is>
          <t>By-product Recovered (Au oz)</t>
        </is>
      </c>
      <c r="B31" s="25" t="inlineStr">
        <is>
          <t>oz</t>
        </is>
      </c>
      <c r="C31" s="35">
        <f>SUM(D31:GA31)</f>
        <v/>
      </c>
      <c r="D31" s="37">
        <f>D10*D30*i_Resource!B32/31.1035</f>
        <v/>
      </c>
      <c r="E31" s="37">
        <f>E10*E30*i_Resource!B32/31.1035</f>
        <v/>
      </c>
      <c r="F31" s="37">
        <f>F10*F30*i_Resource!B32/31.1035</f>
        <v/>
      </c>
      <c r="G31" s="37">
        <f>G10*G30*i_Resource!B32/31.1035</f>
        <v/>
      </c>
      <c r="H31" s="37">
        <f>H10*H30*i_Resource!B32/31.1035</f>
        <v/>
      </c>
      <c r="I31" s="37">
        <f>I10*I30*i_Resource!B32/31.1035</f>
        <v/>
      </c>
      <c r="J31" s="37">
        <f>J10*J30*i_Resource!B32/31.1035</f>
        <v/>
      </c>
      <c r="K31" s="37">
        <f>K10*K30*i_Resource!B32/31.1035</f>
        <v/>
      </c>
      <c r="L31" s="37">
        <f>L10*L30*i_Resource!B32/31.1035</f>
        <v/>
      </c>
      <c r="M31" s="37">
        <f>M10*M30*i_Resource!B32/31.1035</f>
        <v/>
      </c>
      <c r="N31" s="37">
        <f>N10*N30*i_Resource!B32/31.1035</f>
        <v/>
      </c>
      <c r="O31" s="37">
        <f>O10*O30*i_Resource!B32/31.1035</f>
        <v/>
      </c>
      <c r="P31" s="37">
        <f>P10*P30*i_Resource!B32/31.1035</f>
        <v/>
      </c>
      <c r="Q31" s="37">
        <f>Q10*Q30*i_Resource!B32/31.1035</f>
        <v/>
      </c>
      <c r="R31" s="37">
        <f>R10*R30*i_Resource!B32/31.1035</f>
        <v/>
      </c>
      <c r="S31" s="37">
        <f>S10*S30*i_Resource!B32/31.1035</f>
        <v/>
      </c>
      <c r="T31" s="37">
        <f>T10*T30*i_Resource!B32/31.1035</f>
        <v/>
      </c>
      <c r="U31" s="37">
        <f>U10*U30*i_Resource!B32/31.1035</f>
        <v/>
      </c>
      <c r="V31" s="37">
        <f>V10*V30*i_Resource!B32/31.1035</f>
        <v/>
      </c>
      <c r="W31" s="37">
        <f>W10*W30*i_Resource!B32/31.1035</f>
        <v/>
      </c>
      <c r="X31" s="37">
        <f>X10*X30*i_Resource!B32/31.1035</f>
        <v/>
      </c>
      <c r="Y31" s="37">
        <f>Y10*Y30*i_Resource!B32/31.1035</f>
        <v/>
      </c>
      <c r="Z31" s="37">
        <f>Z10*Z30*i_Resource!B32/31.1035</f>
        <v/>
      </c>
      <c r="AA31" s="37">
        <f>AA10*AA30*i_Resource!B32/31.1035</f>
        <v/>
      </c>
      <c r="AB31" s="37">
        <f>AB10*AB30*i_Resource!B32/31.1035</f>
        <v/>
      </c>
      <c r="AC31" s="37">
        <f>AC10*AC30*i_Resource!B32/31.1035</f>
        <v/>
      </c>
      <c r="AD31" s="37">
        <f>AD10*AD30*i_Resource!B32/31.1035</f>
        <v/>
      </c>
      <c r="AE31" s="37">
        <f>AE10*AE30*i_Resource!B32/31.1035</f>
        <v/>
      </c>
      <c r="AF31" s="37">
        <f>AF10*AF30*i_Resource!B32/31.1035</f>
        <v/>
      </c>
      <c r="AG31" s="37">
        <f>AG10*AG30*i_Resource!B32/31.1035</f>
        <v/>
      </c>
      <c r="AH31" s="37">
        <f>AH10*AH30*i_Resource!B32/31.1035</f>
        <v/>
      </c>
      <c r="AI31" s="37">
        <f>AI10*AI30*i_Resource!B32/31.1035</f>
        <v/>
      </c>
      <c r="AJ31" s="37">
        <f>AJ10*AJ30*i_Resource!B32/31.1035</f>
        <v/>
      </c>
      <c r="AK31" s="37">
        <f>AK10*AK30*i_Resource!B32/31.1035</f>
        <v/>
      </c>
      <c r="AL31" s="37">
        <f>AL10*AL30*i_Resource!B32/31.1035</f>
        <v/>
      </c>
      <c r="AM31" s="37">
        <f>AM10*AM30*i_Resource!B32/31.1035</f>
        <v/>
      </c>
      <c r="AN31" s="37">
        <f>AN10*AN30*i_Resource!B32/31.1035</f>
        <v/>
      </c>
      <c r="AO31" s="37">
        <f>AO10*AO30*i_Resource!B32/31.1035</f>
        <v/>
      </c>
      <c r="AP31" s="37">
        <f>AP10*AP30*i_Resource!B32/31.1035</f>
        <v/>
      </c>
      <c r="AQ31" s="37">
        <f>AQ10*AQ30*i_Resource!B32/31.1035</f>
        <v/>
      </c>
      <c r="AR31" s="37">
        <f>AR10*AR30*i_Resource!B32/31.1035</f>
        <v/>
      </c>
      <c r="AS31" s="37">
        <f>AS10*AS30*i_Resource!B32/31.1035</f>
        <v/>
      </c>
      <c r="AT31" s="37">
        <f>AT10*AT30*i_Resource!B32/31.1035</f>
        <v/>
      </c>
      <c r="AU31" s="37">
        <f>AU10*AU30*i_Resource!B32/31.1035</f>
        <v/>
      </c>
      <c r="AV31" s="37">
        <f>AV10*AV30*i_Resource!B32/31.1035</f>
        <v/>
      </c>
      <c r="AW31" s="37">
        <f>AW10*AW30*i_Resource!B32/31.1035</f>
        <v/>
      </c>
      <c r="AX31" s="37">
        <f>AX10*AX30*i_Resource!B32/31.1035</f>
        <v/>
      </c>
      <c r="AY31" s="37">
        <f>AY10*AY30*i_Resource!B32/31.1035</f>
        <v/>
      </c>
      <c r="AZ31" s="37">
        <f>AZ10*AZ30*i_Resource!B32/31.1035</f>
        <v/>
      </c>
      <c r="BA31" s="37">
        <f>BA10*BA30*i_Resource!B32/31.1035</f>
        <v/>
      </c>
      <c r="BB31" s="37">
        <f>BB10*BB30*i_Resource!B32/31.1035</f>
        <v/>
      </c>
      <c r="BC31" s="37">
        <f>BC10*BC30*i_Resource!B32/31.1035</f>
        <v/>
      </c>
      <c r="BD31" s="37">
        <f>BD10*BD30*i_Resource!B32/31.1035</f>
        <v/>
      </c>
      <c r="BE31" s="37">
        <f>BE10*BE30*i_Resource!B32/31.1035</f>
        <v/>
      </c>
      <c r="BF31" s="37">
        <f>BF10*BF30*i_Resource!B32/31.1035</f>
        <v/>
      </c>
      <c r="BG31" s="37">
        <f>BG10*BG30*i_Resource!B32/31.1035</f>
        <v/>
      </c>
      <c r="BH31" s="37">
        <f>BH10*BH30*i_Resource!B32/31.1035</f>
        <v/>
      </c>
      <c r="BI31" s="37">
        <f>BI10*BI30*i_Resource!B32/31.1035</f>
        <v/>
      </c>
      <c r="BJ31" s="37">
        <f>BJ10*BJ30*i_Resource!B32/31.1035</f>
        <v/>
      </c>
      <c r="BK31" s="37">
        <f>BK10*BK30*i_Resource!B32/31.1035</f>
        <v/>
      </c>
      <c r="BL31" s="37">
        <f>BL10*BL30*i_Resource!B32/31.1035</f>
        <v/>
      </c>
      <c r="BM31" s="37">
        <f>BM10*BM30*i_Resource!B32/31.1035</f>
        <v/>
      </c>
      <c r="BN31" s="37">
        <f>BN10*BN30*i_Resource!B32/31.1035</f>
        <v/>
      </c>
      <c r="BO31" s="37">
        <f>BO10*BO30*i_Resource!B32/31.1035</f>
        <v/>
      </c>
      <c r="BP31" s="37">
        <f>BP10*BP30*i_Resource!B32/31.1035</f>
        <v/>
      </c>
      <c r="BQ31" s="37">
        <f>BQ10*BQ30*i_Resource!B32/31.1035</f>
        <v/>
      </c>
      <c r="BR31" s="37">
        <f>BR10*BR30*i_Resource!B32/31.1035</f>
        <v/>
      </c>
      <c r="BS31" s="37">
        <f>BS10*BS30*i_Resource!B32/31.1035</f>
        <v/>
      </c>
      <c r="BT31" s="37">
        <f>BT10*BT30*i_Resource!B32/31.1035</f>
        <v/>
      </c>
      <c r="BU31" s="37">
        <f>BU10*BU30*i_Resource!B32/31.1035</f>
        <v/>
      </c>
      <c r="BV31" s="37">
        <f>BV10*BV30*i_Resource!B32/31.1035</f>
        <v/>
      </c>
      <c r="BW31" s="37">
        <f>BW10*BW30*i_Resource!B32/31.1035</f>
        <v/>
      </c>
      <c r="BX31" s="37">
        <f>BX10*BX30*i_Resource!B32/31.1035</f>
        <v/>
      </c>
      <c r="BY31" s="37">
        <f>BY10*BY30*i_Resource!B32/31.1035</f>
        <v/>
      </c>
      <c r="BZ31" s="37">
        <f>BZ10*BZ30*i_Resource!B32/31.1035</f>
        <v/>
      </c>
      <c r="CA31" s="37">
        <f>CA10*CA30*i_Resource!B32/31.1035</f>
        <v/>
      </c>
      <c r="CB31" s="37">
        <f>CB10*CB30*i_Resource!B32/31.1035</f>
        <v/>
      </c>
      <c r="CC31" s="37">
        <f>CC10*CC30*i_Resource!B32/31.1035</f>
        <v/>
      </c>
      <c r="CD31" s="37">
        <f>CD10*CD30*i_Resource!B32/31.1035</f>
        <v/>
      </c>
      <c r="CE31" s="37">
        <f>CE10*CE30*i_Resource!B32/31.1035</f>
        <v/>
      </c>
      <c r="CF31" s="37">
        <f>CF10*CF30*i_Resource!B32/31.1035</f>
        <v/>
      </c>
      <c r="CG31" s="37">
        <f>CG10*CG30*i_Resource!B32/31.1035</f>
        <v/>
      </c>
      <c r="CH31" s="37">
        <f>CH10*CH30*i_Resource!B32/31.1035</f>
        <v/>
      </c>
      <c r="CI31" s="37">
        <f>CI10*CI30*i_Resource!B32/31.1035</f>
        <v/>
      </c>
      <c r="CJ31" s="37">
        <f>CJ10*CJ30*i_Resource!B32/31.1035</f>
        <v/>
      </c>
      <c r="CK31" s="37">
        <f>CK10*CK30*i_Resource!B32/31.1035</f>
        <v/>
      </c>
      <c r="CL31" s="37">
        <f>CL10*CL30*i_Resource!B32/31.1035</f>
        <v/>
      </c>
      <c r="CM31" s="37">
        <f>CM10*CM30*i_Resource!B32/31.1035</f>
        <v/>
      </c>
      <c r="CN31" s="37">
        <f>CN10*CN30*i_Resource!B32/31.1035</f>
        <v/>
      </c>
      <c r="CO31" s="37">
        <f>CO10*CO30*i_Resource!B32/31.1035</f>
        <v/>
      </c>
      <c r="CP31" s="37">
        <f>CP10*CP30*i_Resource!B32/31.1035</f>
        <v/>
      </c>
      <c r="CQ31" s="37">
        <f>CQ10*CQ30*i_Resource!B32/31.1035</f>
        <v/>
      </c>
      <c r="CR31" s="37">
        <f>CR10*CR30*i_Resource!B32/31.1035</f>
        <v/>
      </c>
      <c r="CS31" s="37">
        <f>CS10*CS30*i_Resource!B32/31.1035</f>
        <v/>
      </c>
      <c r="CT31" s="37">
        <f>CT10*CT30*i_Resource!B32/31.1035</f>
        <v/>
      </c>
      <c r="CU31" s="37">
        <f>CU10*CU30*i_Resource!B32/31.1035</f>
        <v/>
      </c>
      <c r="CV31" s="37">
        <f>CV10*CV30*i_Resource!B32/31.1035</f>
        <v/>
      </c>
      <c r="CW31" s="37">
        <f>CW10*CW30*i_Resource!B32/31.1035</f>
        <v/>
      </c>
      <c r="CX31" s="37">
        <f>CX10*CX30*i_Resource!B32/31.1035</f>
        <v/>
      </c>
      <c r="CY31" s="37">
        <f>CY10*CY30*i_Resource!B32/31.1035</f>
        <v/>
      </c>
      <c r="CZ31" s="37">
        <f>CZ10*CZ30*i_Resource!B32/31.1035</f>
        <v/>
      </c>
      <c r="DA31" s="37">
        <f>DA10*DA30*i_Resource!B32/31.1035</f>
        <v/>
      </c>
      <c r="DB31" s="37">
        <f>DB10*DB30*i_Resource!B32/31.1035</f>
        <v/>
      </c>
      <c r="DC31" s="37">
        <f>DC10*DC30*i_Resource!B32/31.1035</f>
        <v/>
      </c>
      <c r="DD31" s="37">
        <f>DD10*DD30*i_Resource!B32/31.1035</f>
        <v/>
      </c>
      <c r="DE31" s="37">
        <f>DE10*DE30*i_Resource!B32/31.1035</f>
        <v/>
      </c>
      <c r="DF31" s="37">
        <f>DF10*DF30*i_Resource!B32/31.1035</f>
        <v/>
      </c>
      <c r="DG31" s="37">
        <f>DG10*DG30*i_Resource!B32/31.1035</f>
        <v/>
      </c>
      <c r="DH31" s="37">
        <f>DH10*DH30*i_Resource!B32/31.1035</f>
        <v/>
      </c>
      <c r="DI31" s="37">
        <f>DI10*DI30*i_Resource!B32/31.1035</f>
        <v/>
      </c>
      <c r="DJ31" s="37">
        <f>DJ10*DJ30*i_Resource!B32/31.1035</f>
        <v/>
      </c>
      <c r="DK31" s="37">
        <f>DK10*DK30*i_Resource!B32/31.1035</f>
        <v/>
      </c>
      <c r="DL31" s="37">
        <f>DL10*DL30*i_Resource!B32/31.1035</f>
        <v/>
      </c>
      <c r="DM31" s="37">
        <f>DM10*DM30*i_Resource!B32/31.1035</f>
        <v/>
      </c>
      <c r="DN31" s="37">
        <f>DN10*DN30*i_Resource!B32/31.1035</f>
        <v/>
      </c>
      <c r="DO31" s="37">
        <f>DO10*DO30*i_Resource!B32/31.1035</f>
        <v/>
      </c>
      <c r="DP31" s="37">
        <f>DP10*DP30*i_Resource!B32/31.1035</f>
        <v/>
      </c>
      <c r="DQ31" s="37">
        <f>DQ10*DQ30*i_Resource!B32/31.1035</f>
        <v/>
      </c>
      <c r="DR31" s="37">
        <f>DR10*DR30*i_Resource!B32/31.1035</f>
        <v/>
      </c>
      <c r="DS31" s="37">
        <f>DS10*DS30*i_Resource!B32/31.1035</f>
        <v/>
      </c>
      <c r="DT31" s="37">
        <f>DT10*DT30*i_Resource!B32/31.1035</f>
        <v/>
      </c>
      <c r="DU31" s="37">
        <f>DU10*DU30*i_Resource!B32/31.1035</f>
        <v/>
      </c>
      <c r="DV31" s="37">
        <f>DV10*DV30*i_Resource!B32/31.1035</f>
        <v/>
      </c>
      <c r="DW31" s="37">
        <f>DW10*DW30*i_Resource!B32/31.1035</f>
        <v/>
      </c>
      <c r="DX31" s="37">
        <f>DX10*DX30*i_Resource!B32/31.1035</f>
        <v/>
      </c>
      <c r="DY31" s="37">
        <f>DY10*DY30*i_Resource!B32/31.1035</f>
        <v/>
      </c>
      <c r="DZ31" s="37">
        <f>DZ10*DZ30*i_Resource!B32/31.1035</f>
        <v/>
      </c>
      <c r="EA31" s="37">
        <f>EA10*EA30*i_Resource!B32/31.1035</f>
        <v/>
      </c>
      <c r="EB31" s="37">
        <f>EB10*EB30*i_Resource!B32/31.1035</f>
        <v/>
      </c>
      <c r="EC31" s="37">
        <f>EC10*EC30*i_Resource!B32/31.1035</f>
        <v/>
      </c>
      <c r="ED31" s="37">
        <f>ED10*ED30*i_Resource!B32/31.1035</f>
        <v/>
      </c>
      <c r="EE31" s="37">
        <f>EE10*EE30*i_Resource!B32/31.1035</f>
        <v/>
      </c>
      <c r="EF31" s="37">
        <f>EF10*EF30*i_Resource!B32/31.1035</f>
        <v/>
      </c>
      <c r="EG31" s="37">
        <f>EG10*EG30*i_Resource!B32/31.1035</f>
        <v/>
      </c>
      <c r="EH31" s="37">
        <f>EH10*EH30*i_Resource!B32/31.1035</f>
        <v/>
      </c>
      <c r="EI31" s="37">
        <f>EI10*EI30*i_Resource!B32/31.1035</f>
        <v/>
      </c>
      <c r="EJ31" s="37">
        <f>EJ10*EJ30*i_Resource!B32/31.1035</f>
        <v/>
      </c>
      <c r="EK31" s="37">
        <f>EK10*EK30*i_Resource!B32/31.1035</f>
        <v/>
      </c>
      <c r="EL31" s="37">
        <f>EL10*EL30*i_Resource!B32/31.1035</f>
        <v/>
      </c>
      <c r="EM31" s="37">
        <f>EM10*EM30*i_Resource!B32/31.1035</f>
        <v/>
      </c>
      <c r="EN31" s="37">
        <f>EN10*EN30*i_Resource!B32/31.1035</f>
        <v/>
      </c>
      <c r="EO31" s="37">
        <f>EO10*EO30*i_Resource!B32/31.1035</f>
        <v/>
      </c>
      <c r="EP31" s="37">
        <f>EP10*EP30*i_Resource!B32/31.1035</f>
        <v/>
      </c>
      <c r="EQ31" s="37">
        <f>EQ10*EQ30*i_Resource!B32/31.1035</f>
        <v/>
      </c>
      <c r="ER31" s="37">
        <f>ER10*ER30*i_Resource!B32/31.1035</f>
        <v/>
      </c>
      <c r="ES31" s="37">
        <f>ES10*ES30*i_Resource!B32/31.1035</f>
        <v/>
      </c>
      <c r="ET31" s="37">
        <f>ET10*ET30*i_Resource!B32/31.1035</f>
        <v/>
      </c>
      <c r="EU31" s="37">
        <f>EU10*EU30*i_Resource!B32/31.1035</f>
        <v/>
      </c>
      <c r="EV31" s="37">
        <f>EV10*EV30*i_Resource!B32/31.1035</f>
        <v/>
      </c>
      <c r="EW31" s="37">
        <f>EW10*EW30*i_Resource!B32/31.1035</f>
        <v/>
      </c>
      <c r="EX31" s="37">
        <f>EX10*EX30*i_Resource!B32/31.1035</f>
        <v/>
      </c>
      <c r="EY31" s="37">
        <f>EY10*EY30*i_Resource!B32/31.1035</f>
        <v/>
      </c>
      <c r="EZ31" s="37">
        <f>EZ10*EZ30*i_Resource!B32/31.1035</f>
        <v/>
      </c>
      <c r="FA31" s="37">
        <f>FA10*FA30*i_Resource!B32/31.1035</f>
        <v/>
      </c>
      <c r="FB31" s="37">
        <f>FB10*FB30*i_Resource!B32/31.1035</f>
        <v/>
      </c>
      <c r="FC31" s="37">
        <f>FC10*FC30*i_Resource!B32/31.1035</f>
        <v/>
      </c>
      <c r="FD31" s="37">
        <f>FD10*FD30*i_Resource!B32/31.1035</f>
        <v/>
      </c>
      <c r="FE31" s="37">
        <f>FE10*FE30*i_Resource!B32/31.1035</f>
        <v/>
      </c>
      <c r="FF31" s="37">
        <f>FF10*FF30*i_Resource!B32/31.1035</f>
        <v/>
      </c>
      <c r="FG31" s="37">
        <f>FG10*FG30*i_Resource!B32/31.1035</f>
        <v/>
      </c>
      <c r="FH31" s="37">
        <f>FH10*FH30*i_Resource!B32/31.1035</f>
        <v/>
      </c>
      <c r="FI31" s="37">
        <f>FI10*FI30*i_Resource!B32/31.1035</f>
        <v/>
      </c>
      <c r="FJ31" s="37">
        <f>FJ10*FJ30*i_Resource!B32/31.1035</f>
        <v/>
      </c>
      <c r="FK31" s="37">
        <f>FK10*FK30*i_Resource!B32/31.1035</f>
        <v/>
      </c>
      <c r="FL31" s="37">
        <f>FL10*FL30*i_Resource!B32/31.1035</f>
        <v/>
      </c>
      <c r="FM31" s="37">
        <f>FM10*FM30*i_Resource!B32/31.1035</f>
        <v/>
      </c>
      <c r="FN31" s="37">
        <f>FN10*FN30*i_Resource!B32/31.1035</f>
        <v/>
      </c>
      <c r="FO31" s="37">
        <f>FO10*FO30*i_Resource!B32/31.1035</f>
        <v/>
      </c>
      <c r="FP31" s="37">
        <f>FP10*FP30*i_Resource!B32/31.1035</f>
        <v/>
      </c>
      <c r="FQ31" s="37">
        <f>FQ10*FQ30*i_Resource!B32/31.1035</f>
        <v/>
      </c>
      <c r="FR31" s="37">
        <f>FR10*FR30*i_Resource!B32/31.1035</f>
        <v/>
      </c>
      <c r="FS31" s="37">
        <f>FS10*FS30*i_Resource!B32/31.1035</f>
        <v/>
      </c>
      <c r="FT31" s="37">
        <f>FT10*FT30*i_Resource!B32/31.1035</f>
        <v/>
      </c>
      <c r="FU31" s="37">
        <f>FU10*FU30*i_Resource!B32/31.1035</f>
        <v/>
      </c>
      <c r="FV31" s="37">
        <f>FV10*FV30*i_Resource!B32/31.1035</f>
        <v/>
      </c>
      <c r="FW31" s="37">
        <f>FW10*FW30*i_Resource!B32/31.1035</f>
        <v/>
      </c>
      <c r="FX31" s="37">
        <f>FX10*FX30*i_Resource!B32/31.1035</f>
        <v/>
      </c>
      <c r="FY31" s="37">
        <f>FY10*FY30*i_Resource!B32/31.1035</f>
        <v/>
      </c>
      <c r="FZ31" s="37">
        <f>FZ10*FZ30*i_Resource!B32/31.1035</f>
        <v/>
      </c>
      <c r="GA31" s="37">
        <f>GA10*GA30*i_Resource!B32/31.1035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000FF"/>
    <outlinePr summaryBelow="1" summaryRight="1"/>
    <pageSetUpPr/>
  </sheetPr>
  <dimension ref="A1:GA55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CAPITAL EXPENDITURE SCHEDULE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B3" s="25" t="inlineStr"/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B4" s="25" t="inlineStr"/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Calendar Year</t>
        </is>
      </c>
      <c r="B5" s="25" t="inlineStr"/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Quarter</t>
        </is>
      </c>
      <c r="B6" s="25" t="inlineStr"/>
      <c r="D6" s="25" t="inlineStr">
        <is>
          <t>Q1</t>
        </is>
      </c>
      <c r="E6" s="25" t="inlineStr">
        <is>
          <t>Q1</t>
        </is>
      </c>
      <c r="F6" s="25" t="inlineStr">
        <is>
          <t>Q1</t>
        </is>
      </c>
      <c r="G6" s="25" t="inlineStr">
        <is>
          <t>Q2</t>
        </is>
      </c>
      <c r="H6" s="25" t="inlineStr">
        <is>
          <t>Q2</t>
        </is>
      </c>
      <c r="I6" s="25" t="inlineStr">
        <is>
          <t>Q2</t>
        </is>
      </c>
      <c r="J6" s="25" t="inlineStr">
        <is>
          <t>Q3</t>
        </is>
      </c>
      <c r="K6" s="25" t="inlineStr">
        <is>
          <t>Q3</t>
        </is>
      </c>
      <c r="L6" s="25" t="inlineStr">
        <is>
          <t>Q3</t>
        </is>
      </c>
      <c r="M6" s="25" t="inlineStr">
        <is>
          <t>Q4</t>
        </is>
      </c>
      <c r="N6" s="25" t="inlineStr">
        <is>
          <t>Q4</t>
        </is>
      </c>
      <c r="O6" s="25" t="inlineStr">
        <is>
          <t>Q4</t>
        </is>
      </c>
      <c r="P6" s="25" t="inlineStr">
        <is>
          <t>Q1</t>
        </is>
      </c>
      <c r="Q6" s="25" t="inlineStr">
        <is>
          <t>Q1</t>
        </is>
      </c>
      <c r="R6" s="25" t="inlineStr">
        <is>
          <t>Q1</t>
        </is>
      </c>
      <c r="S6" s="25" t="inlineStr">
        <is>
          <t>Q2</t>
        </is>
      </c>
      <c r="T6" s="25" t="inlineStr">
        <is>
          <t>Q2</t>
        </is>
      </c>
      <c r="U6" s="25" t="inlineStr">
        <is>
          <t>Q2</t>
        </is>
      </c>
      <c r="V6" s="25" t="inlineStr">
        <is>
          <t>Q3</t>
        </is>
      </c>
      <c r="W6" s="25" t="inlineStr">
        <is>
          <t>Q3</t>
        </is>
      </c>
      <c r="X6" s="25" t="inlineStr">
        <is>
          <t>Q3</t>
        </is>
      </c>
      <c r="Y6" s="25" t="inlineStr">
        <is>
          <t>Q4</t>
        </is>
      </c>
      <c r="Z6" s="25" t="inlineStr">
        <is>
          <t>Q4</t>
        </is>
      </c>
      <c r="AA6" s="25" t="inlineStr">
        <is>
          <t>Q4</t>
        </is>
      </c>
      <c r="AB6" s="25" t="inlineStr">
        <is>
          <t>Q1</t>
        </is>
      </c>
      <c r="AC6" s="25" t="inlineStr">
        <is>
          <t>Q1</t>
        </is>
      </c>
      <c r="AD6" s="25" t="inlineStr">
        <is>
          <t>Q1</t>
        </is>
      </c>
      <c r="AE6" s="25" t="inlineStr">
        <is>
          <t>Q2</t>
        </is>
      </c>
      <c r="AF6" s="25" t="inlineStr">
        <is>
          <t>Q2</t>
        </is>
      </c>
      <c r="AG6" s="25" t="inlineStr">
        <is>
          <t>Q2</t>
        </is>
      </c>
      <c r="AH6" s="25" t="inlineStr">
        <is>
          <t>Q3</t>
        </is>
      </c>
      <c r="AI6" s="25" t="inlineStr">
        <is>
          <t>Q3</t>
        </is>
      </c>
      <c r="AJ6" s="25" t="inlineStr">
        <is>
          <t>Q3</t>
        </is>
      </c>
      <c r="AK6" s="25" t="inlineStr">
        <is>
          <t>Q4</t>
        </is>
      </c>
      <c r="AL6" s="25" t="inlineStr">
        <is>
          <t>Q4</t>
        </is>
      </c>
      <c r="AM6" s="25" t="inlineStr">
        <is>
          <t>Q4</t>
        </is>
      </c>
      <c r="AN6" s="25" t="inlineStr">
        <is>
          <t>Q1</t>
        </is>
      </c>
      <c r="AO6" s="25" t="inlineStr">
        <is>
          <t>Q1</t>
        </is>
      </c>
      <c r="AP6" s="25" t="inlineStr">
        <is>
          <t>Q1</t>
        </is>
      </c>
      <c r="AQ6" s="25" t="inlineStr">
        <is>
          <t>Q2</t>
        </is>
      </c>
      <c r="AR6" s="25" t="inlineStr">
        <is>
          <t>Q2</t>
        </is>
      </c>
      <c r="AS6" s="25" t="inlineStr">
        <is>
          <t>Q2</t>
        </is>
      </c>
      <c r="AT6" s="25" t="inlineStr">
        <is>
          <t>Q3</t>
        </is>
      </c>
      <c r="AU6" s="25" t="inlineStr">
        <is>
          <t>Q3</t>
        </is>
      </c>
      <c r="AV6" s="25" t="inlineStr">
        <is>
          <t>Q3</t>
        </is>
      </c>
      <c r="AW6" s="25" t="inlineStr">
        <is>
          <t>Q4</t>
        </is>
      </c>
      <c r="AX6" s="25" t="inlineStr">
        <is>
          <t>Q4</t>
        </is>
      </c>
      <c r="AY6" s="25" t="inlineStr">
        <is>
          <t>Q4</t>
        </is>
      </c>
      <c r="AZ6" s="25" t="inlineStr">
        <is>
          <t>Q1</t>
        </is>
      </c>
      <c r="BA6" s="25" t="inlineStr">
        <is>
          <t>Q1</t>
        </is>
      </c>
      <c r="BB6" s="25" t="inlineStr">
        <is>
          <t>Q1</t>
        </is>
      </c>
      <c r="BC6" s="25" t="inlineStr">
        <is>
          <t>Q2</t>
        </is>
      </c>
      <c r="BD6" s="25" t="inlineStr">
        <is>
          <t>Q2</t>
        </is>
      </c>
      <c r="BE6" s="25" t="inlineStr">
        <is>
          <t>Q2</t>
        </is>
      </c>
      <c r="BF6" s="25" t="inlineStr">
        <is>
          <t>Q3</t>
        </is>
      </c>
      <c r="BG6" s="25" t="inlineStr">
        <is>
          <t>Q3</t>
        </is>
      </c>
      <c r="BH6" s="25" t="inlineStr">
        <is>
          <t>Q3</t>
        </is>
      </c>
      <c r="BI6" s="25" t="inlineStr">
        <is>
          <t>Q4</t>
        </is>
      </c>
      <c r="BJ6" s="25" t="inlineStr">
        <is>
          <t>Q4</t>
        </is>
      </c>
      <c r="BK6" s="25" t="inlineStr">
        <is>
          <t>Q4</t>
        </is>
      </c>
      <c r="BL6" s="25" t="inlineStr">
        <is>
          <t>Q1</t>
        </is>
      </c>
      <c r="BM6" s="25" t="inlineStr">
        <is>
          <t>Q1</t>
        </is>
      </c>
      <c r="BN6" s="25" t="inlineStr">
        <is>
          <t>Q1</t>
        </is>
      </c>
      <c r="BO6" s="25" t="inlineStr">
        <is>
          <t>Q2</t>
        </is>
      </c>
      <c r="BP6" s="25" t="inlineStr">
        <is>
          <t>Q2</t>
        </is>
      </c>
      <c r="BQ6" s="25" t="inlineStr">
        <is>
          <t>Q2</t>
        </is>
      </c>
      <c r="BR6" s="25" t="inlineStr">
        <is>
          <t>Q3</t>
        </is>
      </c>
      <c r="BS6" s="25" t="inlineStr">
        <is>
          <t>Q3</t>
        </is>
      </c>
      <c r="BT6" s="25" t="inlineStr">
        <is>
          <t>Q3</t>
        </is>
      </c>
      <c r="BU6" s="25" t="inlineStr">
        <is>
          <t>Q4</t>
        </is>
      </c>
      <c r="BV6" s="25" t="inlineStr">
        <is>
          <t>Q4</t>
        </is>
      </c>
      <c r="BW6" s="25" t="inlineStr">
        <is>
          <t>Q4</t>
        </is>
      </c>
      <c r="BX6" s="25" t="inlineStr">
        <is>
          <t>Q1</t>
        </is>
      </c>
      <c r="BY6" s="25" t="inlineStr">
        <is>
          <t>Q1</t>
        </is>
      </c>
      <c r="BZ6" s="25" t="inlineStr">
        <is>
          <t>Q1</t>
        </is>
      </c>
      <c r="CA6" s="25" t="inlineStr">
        <is>
          <t>Q2</t>
        </is>
      </c>
      <c r="CB6" s="25" t="inlineStr">
        <is>
          <t>Q2</t>
        </is>
      </c>
      <c r="CC6" s="25" t="inlineStr">
        <is>
          <t>Q2</t>
        </is>
      </c>
      <c r="CD6" s="25" t="inlineStr">
        <is>
          <t>Q3</t>
        </is>
      </c>
      <c r="CE6" s="25" t="inlineStr">
        <is>
          <t>Q3</t>
        </is>
      </c>
      <c r="CF6" s="25" t="inlineStr">
        <is>
          <t>Q3</t>
        </is>
      </c>
      <c r="CG6" s="25" t="inlineStr">
        <is>
          <t>Q4</t>
        </is>
      </c>
      <c r="CH6" s="25" t="inlineStr">
        <is>
          <t>Q4</t>
        </is>
      </c>
      <c r="CI6" s="25" t="inlineStr">
        <is>
          <t>Q4</t>
        </is>
      </c>
      <c r="CJ6" s="25" t="inlineStr">
        <is>
          <t>Q1</t>
        </is>
      </c>
      <c r="CK6" s="25" t="inlineStr">
        <is>
          <t>Q1</t>
        </is>
      </c>
      <c r="CL6" s="25" t="inlineStr">
        <is>
          <t>Q1</t>
        </is>
      </c>
      <c r="CM6" s="25" t="inlineStr">
        <is>
          <t>Q2</t>
        </is>
      </c>
      <c r="CN6" s="25" t="inlineStr">
        <is>
          <t>Q2</t>
        </is>
      </c>
      <c r="CO6" s="25" t="inlineStr">
        <is>
          <t>Q2</t>
        </is>
      </c>
      <c r="CP6" s="25" t="inlineStr">
        <is>
          <t>Q3</t>
        </is>
      </c>
      <c r="CQ6" s="25" t="inlineStr">
        <is>
          <t>Q3</t>
        </is>
      </c>
      <c r="CR6" s="25" t="inlineStr">
        <is>
          <t>Q3</t>
        </is>
      </c>
      <c r="CS6" s="25" t="inlineStr">
        <is>
          <t>Q4</t>
        </is>
      </c>
      <c r="CT6" s="25" t="inlineStr">
        <is>
          <t>Q4</t>
        </is>
      </c>
      <c r="CU6" s="25" t="inlineStr">
        <is>
          <t>Q4</t>
        </is>
      </c>
      <c r="CV6" s="25" t="inlineStr">
        <is>
          <t>Q1</t>
        </is>
      </c>
      <c r="CW6" s="25" t="inlineStr">
        <is>
          <t>Q1</t>
        </is>
      </c>
      <c r="CX6" s="25" t="inlineStr">
        <is>
          <t>Q1</t>
        </is>
      </c>
      <c r="CY6" s="25" t="inlineStr">
        <is>
          <t>Q2</t>
        </is>
      </c>
      <c r="CZ6" s="25" t="inlineStr">
        <is>
          <t>Q2</t>
        </is>
      </c>
      <c r="DA6" s="25" t="inlineStr">
        <is>
          <t>Q2</t>
        </is>
      </c>
      <c r="DB6" s="25" t="inlineStr">
        <is>
          <t>Q3</t>
        </is>
      </c>
      <c r="DC6" s="25" t="inlineStr">
        <is>
          <t>Q3</t>
        </is>
      </c>
      <c r="DD6" s="25" t="inlineStr">
        <is>
          <t>Q3</t>
        </is>
      </c>
      <c r="DE6" s="25" t="inlineStr">
        <is>
          <t>Q4</t>
        </is>
      </c>
      <c r="DF6" s="25" t="inlineStr">
        <is>
          <t>Q4</t>
        </is>
      </c>
      <c r="DG6" s="25" t="inlineStr">
        <is>
          <t>Q4</t>
        </is>
      </c>
      <c r="DH6" s="25" t="inlineStr">
        <is>
          <t>Q1</t>
        </is>
      </c>
      <c r="DI6" s="25" t="inlineStr">
        <is>
          <t>Q1</t>
        </is>
      </c>
      <c r="DJ6" s="25" t="inlineStr">
        <is>
          <t>Q1</t>
        </is>
      </c>
      <c r="DK6" s="25" t="inlineStr">
        <is>
          <t>Q2</t>
        </is>
      </c>
      <c r="DL6" s="25" t="inlineStr">
        <is>
          <t>Q2</t>
        </is>
      </c>
      <c r="DM6" s="25" t="inlineStr">
        <is>
          <t>Q2</t>
        </is>
      </c>
      <c r="DN6" s="25" t="inlineStr">
        <is>
          <t>Q3</t>
        </is>
      </c>
      <c r="DO6" s="25" t="inlineStr">
        <is>
          <t>Q3</t>
        </is>
      </c>
      <c r="DP6" s="25" t="inlineStr">
        <is>
          <t>Q3</t>
        </is>
      </c>
      <c r="DQ6" s="25" t="inlineStr">
        <is>
          <t>Q4</t>
        </is>
      </c>
      <c r="DR6" s="25" t="inlineStr">
        <is>
          <t>Q4</t>
        </is>
      </c>
      <c r="DS6" s="25" t="inlineStr">
        <is>
          <t>Q4</t>
        </is>
      </c>
      <c r="DT6" s="25" t="inlineStr">
        <is>
          <t>Q1</t>
        </is>
      </c>
      <c r="DU6" s="25" t="inlineStr">
        <is>
          <t>Q1</t>
        </is>
      </c>
      <c r="DV6" s="25" t="inlineStr">
        <is>
          <t>Q1</t>
        </is>
      </c>
      <c r="DW6" s="25" t="inlineStr">
        <is>
          <t>Q2</t>
        </is>
      </c>
      <c r="DX6" s="25" t="inlineStr">
        <is>
          <t>Q2</t>
        </is>
      </c>
      <c r="DY6" s="25" t="inlineStr">
        <is>
          <t>Q2</t>
        </is>
      </c>
      <c r="DZ6" s="25" t="inlineStr">
        <is>
          <t>Q3</t>
        </is>
      </c>
      <c r="EA6" s="25" t="inlineStr">
        <is>
          <t>Q3</t>
        </is>
      </c>
      <c r="EB6" s="25" t="inlineStr">
        <is>
          <t>Q3</t>
        </is>
      </c>
      <c r="EC6" s="25" t="inlineStr">
        <is>
          <t>Q4</t>
        </is>
      </c>
      <c r="ED6" s="25" t="inlineStr">
        <is>
          <t>Q4</t>
        </is>
      </c>
      <c r="EE6" s="25" t="inlineStr">
        <is>
          <t>Q4</t>
        </is>
      </c>
      <c r="EF6" s="25" t="inlineStr">
        <is>
          <t>Q1</t>
        </is>
      </c>
      <c r="EG6" s="25" t="inlineStr">
        <is>
          <t>Q1</t>
        </is>
      </c>
      <c r="EH6" s="25" t="inlineStr">
        <is>
          <t>Q1</t>
        </is>
      </c>
      <c r="EI6" s="25" t="inlineStr">
        <is>
          <t>Q2</t>
        </is>
      </c>
      <c r="EJ6" s="25" t="inlineStr">
        <is>
          <t>Q2</t>
        </is>
      </c>
      <c r="EK6" s="25" t="inlineStr">
        <is>
          <t>Q2</t>
        </is>
      </c>
      <c r="EL6" s="25" t="inlineStr">
        <is>
          <t>Q3</t>
        </is>
      </c>
      <c r="EM6" s="25" t="inlineStr">
        <is>
          <t>Q3</t>
        </is>
      </c>
      <c r="EN6" s="25" t="inlineStr">
        <is>
          <t>Q3</t>
        </is>
      </c>
      <c r="EO6" s="25" t="inlineStr">
        <is>
          <t>Q4</t>
        </is>
      </c>
      <c r="EP6" s="25" t="inlineStr">
        <is>
          <t>Q4</t>
        </is>
      </c>
      <c r="EQ6" s="25" t="inlineStr">
        <is>
          <t>Q4</t>
        </is>
      </c>
      <c r="ER6" s="25" t="inlineStr">
        <is>
          <t>Q1</t>
        </is>
      </c>
      <c r="ES6" s="25" t="inlineStr">
        <is>
          <t>Q1</t>
        </is>
      </c>
      <c r="ET6" s="25" t="inlineStr">
        <is>
          <t>Q1</t>
        </is>
      </c>
      <c r="EU6" s="25" t="inlineStr">
        <is>
          <t>Q2</t>
        </is>
      </c>
      <c r="EV6" s="25" t="inlineStr">
        <is>
          <t>Q2</t>
        </is>
      </c>
      <c r="EW6" s="25" t="inlineStr">
        <is>
          <t>Q2</t>
        </is>
      </c>
      <c r="EX6" s="25" t="inlineStr">
        <is>
          <t>Q3</t>
        </is>
      </c>
      <c r="EY6" s="25" t="inlineStr">
        <is>
          <t>Q3</t>
        </is>
      </c>
      <c r="EZ6" s="25" t="inlineStr">
        <is>
          <t>Q3</t>
        </is>
      </c>
      <c r="FA6" s="25" t="inlineStr">
        <is>
          <t>Q4</t>
        </is>
      </c>
      <c r="FB6" s="25" t="inlineStr">
        <is>
          <t>Q4</t>
        </is>
      </c>
      <c r="FC6" s="25" t="inlineStr">
        <is>
          <t>Q4</t>
        </is>
      </c>
      <c r="FD6" s="25" t="inlineStr">
        <is>
          <t>Q1</t>
        </is>
      </c>
      <c r="FE6" s="25" t="inlineStr">
        <is>
          <t>Q1</t>
        </is>
      </c>
      <c r="FF6" s="25" t="inlineStr">
        <is>
          <t>Q1</t>
        </is>
      </c>
      <c r="FG6" s="25" t="inlineStr">
        <is>
          <t>Q2</t>
        </is>
      </c>
      <c r="FH6" s="25" t="inlineStr">
        <is>
          <t>Q2</t>
        </is>
      </c>
      <c r="FI6" s="25" t="inlineStr">
        <is>
          <t>Q2</t>
        </is>
      </c>
      <c r="FJ6" s="25" t="inlineStr">
        <is>
          <t>Q3</t>
        </is>
      </c>
      <c r="FK6" s="25" t="inlineStr">
        <is>
          <t>Q3</t>
        </is>
      </c>
      <c r="FL6" s="25" t="inlineStr">
        <is>
          <t>Q3</t>
        </is>
      </c>
      <c r="FM6" s="25" t="inlineStr">
        <is>
          <t>Q4</t>
        </is>
      </c>
      <c r="FN6" s="25" t="inlineStr">
        <is>
          <t>Q4</t>
        </is>
      </c>
      <c r="FO6" s="25" t="inlineStr">
        <is>
          <t>Q4</t>
        </is>
      </c>
      <c r="FP6" s="25" t="inlineStr">
        <is>
          <t>Q1</t>
        </is>
      </c>
      <c r="FQ6" s="25" t="inlineStr">
        <is>
          <t>Q1</t>
        </is>
      </c>
      <c r="FR6" s="25" t="inlineStr">
        <is>
          <t>Q1</t>
        </is>
      </c>
      <c r="FS6" s="25" t="inlineStr">
        <is>
          <t>Q2</t>
        </is>
      </c>
      <c r="FT6" s="25" t="inlineStr">
        <is>
          <t>Q2</t>
        </is>
      </c>
      <c r="FU6" s="25" t="inlineStr">
        <is>
          <t>Q2</t>
        </is>
      </c>
      <c r="FV6" s="25" t="inlineStr">
        <is>
          <t>Q3</t>
        </is>
      </c>
      <c r="FW6" s="25" t="inlineStr">
        <is>
          <t>Q3</t>
        </is>
      </c>
      <c r="FX6" s="25" t="inlineStr">
        <is>
          <t>Q3</t>
        </is>
      </c>
      <c r="FY6" s="25" t="inlineStr">
        <is>
          <t>Q4</t>
        </is>
      </c>
      <c r="FZ6" s="25" t="inlineStr">
        <is>
          <t>Q4</t>
        </is>
      </c>
      <c r="GA6" s="25" t="inlineStr">
        <is>
          <t>Q4</t>
        </is>
      </c>
    </row>
    <row r="7">
      <c r="A7" s="24" t="inlineStr">
        <is>
          <t>Phase</t>
        </is>
      </c>
      <c r="B7" s="25" t="inlineStr"/>
      <c r="D7" s="28" t="inlineStr">
        <is>
          <t>Pre-Dev</t>
        </is>
      </c>
      <c r="E7" s="28" t="inlineStr">
        <is>
          <t>Pre-Dev</t>
        </is>
      </c>
      <c r="F7" s="28" t="inlineStr">
        <is>
          <t>Pre-Dev</t>
        </is>
      </c>
      <c r="G7" s="28" t="inlineStr">
        <is>
          <t>Pre-Dev</t>
        </is>
      </c>
      <c r="H7" s="28" t="inlineStr">
        <is>
          <t>Pre-Dev</t>
        </is>
      </c>
      <c r="I7" s="28" t="inlineStr">
        <is>
          <t>Pre-Dev</t>
        </is>
      </c>
      <c r="J7" s="28" t="inlineStr">
        <is>
          <t>Pre-Dev</t>
        </is>
      </c>
      <c r="K7" s="28" t="inlineStr">
        <is>
          <t>Pre-Dev</t>
        </is>
      </c>
      <c r="L7" s="28" t="inlineStr">
        <is>
          <t>Pre-Dev</t>
        </is>
      </c>
      <c r="M7" s="28" t="inlineStr">
        <is>
          <t>Pre-Dev</t>
        </is>
      </c>
      <c r="N7" s="28" t="inlineStr">
        <is>
          <t>Pre-Dev</t>
        </is>
      </c>
      <c r="O7" s="28" t="inlineStr">
        <is>
          <t>Pre-Dev</t>
        </is>
      </c>
      <c r="P7" s="29" t="inlineStr">
        <is>
          <t>Development</t>
        </is>
      </c>
      <c r="Q7" s="29" t="inlineStr">
        <is>
          <t>Development</t>
        </is>
      </c>
      <c r="R7" s="29" t="inlineStr">
        <is>
          <t>Development</t>
        </is>
      </c>
      <c r="S7" s="29" t="inlineStr">
        <is>
          <t>Development</t>
        </is>
      </c>
      <c r="T7" s="29" t="inlineStr">
        <is>
          <t>Development</t>
        </is>
      </c>
      <c r="U7" s="29" t="inlineStr">
        <is>
          <t>Development</t>
        </is>
      </c>
      <c r="V7" s="29" t="inlineStr">
        <is>
          <t>Development</t>
        </is>
      </c>
      <c r="W7" s="29" t="inlineStr">
        <is>
          <t>Development</t>
        </is>
      </c>
      <c r="X7" s="29" t="inlineStr">
        <is>
          <t>Development</t>
        </is>
      </c>
      <c r="Y7" s="29" t="inlineStr">
        <is>
          <t>Development</t>
        </is>
      </c>
      <c r="Z7" s="29" t="inlineStr">
        <is>
          <t>Development</t>
        </is>
      </c>
      <c r="AA7" s="29" t="inlineStr">
        <is>
          <t>Development</t>
        </is>
      </c>
      <c r="AB7" s="29" t="inlineStr">
        <is>
          <t>Development</t>
        </is>
      </c>
      <c r="AC7" s="29" t="inlineStr">
        <is>
          <t>Development</t>
        </is>
      </c>
      <c r="AD7" s="29" t="inlineStr">
        <is>
          <t>Development</t>
        </is>
      </c>
      <c r="AE7" s="29" t="inlineStr">
        <is>
          <t>Development</t>
        </is>
      </c>
      <c r="AF7" s="29" t="inlineStr">
        <is>
          <t>Development</t>
        </is>
      </c>
      <c r="AG7" s="29" t="inlineStr">
        <is>
          <t>Development</t>
        </is>
      </c>
      <c r="AH7" s="29" t="inlineStr">
        <is>
          <t>Development</t>
        </is>
      </c>
      <c r="AI7" s="29" t="inlineStr">
        <is>
          <t>Development</t>
        </is>
      </c>
      <c r="AJ7" s="29" t="inlineStr">
        <is>
          <t>Development</t>
        </is>
      </c>
      <c r="AK7" s="29" t="inlineStr">
        <is>
          <t>Development</t>
        </is>
      </c>
      <c r="AL7" s="29" t="inlineStr">
        <is>
          <t>Development</t>
        </is>
      </c>
      <c r="AM7" s="29" t="inlineStr">
        <is>
          <t>Development</t>
        </is>
      </c>
      <c r="AN7" s="29" t="inlineStr">
        <is>
          <t>Development</t>
        </is>
      </c>
      <c r="AO7" s="29" t="inlineStr">
        <is>
          <t>Development</t>
        </is>
      </c>
      <c r="AP7" s="29" t="inlineStr">
        <is>
          <t>Development</t>
        </is>
      </c>
      <c r="AQ7" s="29" t="inlineStr">
        <is>
          <t>Development</t>
        </is>
      </c>
      <c r="AR7" s="29" t="inlineStr">
        <is>
          <t>Development</t>
        </is>
      </c>
      <c r="AS7" s="29" t="inlineStr">
        <is>
          <t>Development</t>
        </is>
      </c>
      <c r="AT7" s="30" t="inlineStr">
        <is>
          <t>Ramp-Up</t>
        </is>
      </c>
      <c r="AU7" s="30" t="inlineStr">
        <is>
          <t>Ramp-Up</t>
        </is>
      </c>
      <c r="AV7" s="30" t="inlineStr">
        <is>
          <t>Ramp-Up</t>
        </is>
      </c>
      <c r="AW7" s="30" t="inlineStr">
        <is>
          <t>Ramp-Up</t>
        </is>
      </c>
      <c r="AX7" s="30" t="inlineStr">
        <is>
          <t>Ramp-Up</t>
        </is>
      </c>
      <c r="AY7" s="30" t="inlineStr">
        <is>
          <t>Ramp-Up</t>
        </is>
      </c>
      <c r="AZ7" s="30" t="inlineStr">
        <is>
          <t>Ramp-Up</t>
        </is>
      </c>
      <c r="BA7" s="30" t="inlineStr">
        <is>
          <t>Ramp-Up</t>
        </is>
      </c>
      <c r="BB7" s="30" t="inlineStr">
        <is>
          <t>Ramp-Up</t>
        </is>
      </c>
      <c r="BC7" s="30" t="inlineStr">
        <is>
          <t>Ramp-Up</t>
        </is>
      </c>
      <c r="BD7" s="30" t="inlineStr">
        <is>
          <t>Ramp-Up</t>
        </is>
      </c>
      <c r="BE7" s="30" t="inlineStr">
        <is>
          <t>Ramp-Up</t>
        </is>
      </c>
      <c r="BF7" s="31" t="inlineStr">
        <is>
          <t>Steady State</t>
        </is>
      </c>
      <c r="BG7" s="31" t="inlineStr">
        <is>
          <t>Steady State</t>
        </is>
      </c>
      <c r="BH7" s="31" t="inlineStr">
        <is>
          <t>Steady State</t>
        </is>
      </c>
      <c r="BI7" s="31" t="inlineStr">
        <is>
          <t>Steady State</t>
        </is>
      </c>
      <c r="BJ7" s="31" t="inlineStr">
        <is>
          <t>Steady State</t>
        </is>
      </c>
      <c r="BK7" s="31" t="inlineStr">
        <is>
          <t>Steady State</t>
        </is>
      </c>
      <c r="BL7" s="31" t="inlineStr">
        <is>
          <t>Steady State</t>
        </is>
      </c>
      <c r="BM7" s="31" t="inlineStr">
        <is>
          <t>Steady State</t>
        </is>
      </c>
      <c r="BN7" s="31" t="inlineStr">
        <is>
          <t>Steady State</t>
        </is>
      </c>
      <c r="BO7" s="31" t="inlineStr">
        <is>
          <t>Steady State</t>
        </is>
      </c>
      <c r="BP7" s="31" t="inlineStr">
        <is>
          <t>Steady State</t>
        </is>
      </c>
      <c r="BQ7" s="31" t="inlineStr">
        <is>
          <t>Steady State</t>
        </is>
      </c>
      <c r="BR7" s="31" t="inlineStr">
        <is>
          <t>Steady State</t>
        </is>
      </c>
      <c r="BS7" s="31" t="inlineStr">
        <is>
          <t>Steady State</t>
        </is>
      </c>
      <c r="BT7" s="31" t="inlineStr">
        <is>
          <t>Steady State</t>
        </is>
      </c>
      <c r="BU7" s="31" t="inlineStr">
        <is>
          <t>Steady State</t>
        </is>
      </c>
      <c r="BV7" s="31" t="inlineStr">
        <is>
          <t>Steady State</t>
        </is>
      </c>
      <c r="BW7" s="31" t="inlineStr">
        <is>
          <t>Steady State</t>
        </is>
      </c>
      <c r="BX7" s="31" t="inlineStr">
        <is>
          <t>Steady State</t>
        </is>
      </c>
      <c r="BY7" s="31" t="inlineStr">
        <is>
          <t>Steady State</t>
        </is>
      </c>
      <c r="BZ7" s="31" t="inlineStr">
        <is>
          <t>Steady State</t>
        </is>
      </c>
      <c r="CA7" s="31" t="inlineStr">
        <is>
          <t>Steady State</t>
        </is>
      </c>
      <c r="CB7" s="31" t="inlineStr">
        <is>
          <t>Steady State</t>
        </is>
      </c>
      <c r="CC7" s="31" t="inlineStr">
        <is>
          <t>Steady State</t>
        </is>
      </c>
      <c r="CD7" s="31" t="inlineStr">
        <is>
          <t>Steady State</t>
        </is>
      </c>
      <c r="CE7" s="31" t="inlineStr">
        <is>
          <t>Steady State</t>
        </is>
      </c>
      <c r="CF7" s="31" t="inlineStr">
        <is>
          <t>Steady State</t>
        </is>
      </c>
      <c r="CG7" s="31" t="inlineStr">
        <is>
          <t>Steady State</t>
        </is>
      </c>
      <c r="CH7" s="31" t="inlineStr">
        <is>
          <t>Steady State</t>
        </is>
      </c>
      <c r="CI7" s="31" t="inlineStr">
        <is>
          <t>Steady State</t>
        </is>
      </c>
      <c r="CJ7" s="31" t="inlineStr">
        <is>
          <t>Steady State</t>
        </is>
      </c>
      <c r="CK7" s="31" t="inlineStr">
        <is>
          <t>Steady State</t>
        </is>
      </c>
      <c r="CL7" s="31" t="inlineStr">
        <is>
          <t>Steady State</t>
        </is>
      </c>
      <c r="CM7" s="31" t="inlineStr">
        <is>
          <t>Steady State</t>
        </is>
      </c>
      <c r="CN7" s="31" t="inlineStr">
        <is>
          <t>Steady State</t>
        </is>
      </c>
      <c r="CO7" s="31" t="inlineStr">
        <is>
          <t>Steady State</t>
        </is>
      </c>
      <c r="CP7" s="31" t="inlineStr">
        <is>
          <t>Steady State</t>
        </is>
      </c>
      <c r="CQ7" s="31" t="inlineStr">
        <is>
          <t>Steady State</t>
        </is>
      </c>
      <c r="CR7" s="31" t="inlineStr">
        <is>
          <t>Steady State</t>
        </is>
      </c>
      <c r="CS7" s="31" t="inlineStr">
        <is>
          <t>Steady State</t>
        </is>
      </c>
      <c r="CT7" s="31" t="inlineStr">
        <is>
          <t>Steady State</t>
        </is>
      </c>
      <c r="CU7" s="31" t="inlineStr">
        <is>
          <t>Steady State</t>
        </is>
      </c>
      <c r="CV7" s="31" t="inlineStr">
        <is>
          <t>Steady State</t>
        </is>
      </c>
      <c r="CW7" s="31" t="inlineStr">
        <is>
          <t>Steady State</t>
        </is>
      </c>
      <c r="CX7" s="31" t="inlineStr">
        <is>
          <t>Steady State</t>
        </is>
      </c>
      <c r="CY7" s="31" t="inlineStr">
        <is>
          <t>Steady State</t>
        </is>
      </c>
      <c r="CZ7" s="31" t="inlineStr">
        <is>
          <t>Steady State</t>
        </is>
      </c>
      <c r="DA7" s="31" t="inlineStr">
        <is>
          <t>Steady State</t>
        </is>
      </c>
      <c r="DB7" s="31" t="inlineStr">
        <is>
          <t>Steady State</t>
        </is>
      </c>
      <c r="DC7" s="31" t="inlineStr">
        <is>
          <t>Steady State</t>
        </is>
      </c>
      <c r="DD7" s="31" t="inlineStr">
        <is>
          <t>Steady State</t>
        </is>
      </c>
      <c r="DE7" s="31" t="inlineStr">
        <is>
          <t>Steady State</t>
        </is>
      </c>
      <c r="DF7" s="31" t="inlineStr">
        <is>
          <t>Steady State</t>
        </is>
      </c>
      <c r="DG7" s="31" t="inlineStr">
        <is>
          <t>Steady State</t>
        </is>
      </c>
      <c r="DH7" s="31" t="inlineStr">
        <is>
          <t>Steady State</t>
        </is>
      </c>
      <c r="DI7" s="31" t="inlineStr">
        <is>
          <t>Steady State</t>
        </is>
      </c>
      <c r="DJ7" s="31" t="inlineStr">
        <is>
          <t>Steady State</t>
        </is>
      </c>
      <c r="DK7" s="31" t="inlineStr">
        <is>
          <t>Steady State</t>
        </is>
      </c>
      <c r="DL7" s="31" t="inlineStr">
        <is>
          <t>Steady State</t>
        </is>
      </c>
      <c r="DM7" s="31" t="inlineStr">
        <is>
          <t>Steady State</t>
        </is>
      </c>
      <c r="DN7" s="31" t="inlineStr">
        <is>
          <t>Steady State</t>
        </is>
      </c>
      <c r="DO7" s="31" t="inlineStr">
        <is>
          <t>Steady State</t>
        </is>
      </c>
      <c r="DP7" s="31" t="inlineStr">
        <is>
          <t>Steady State</t>
        </is>
      </c>
      <c r="DQ7" s="31" t="inlineStr">
        <is>
          <t>Steady State</t>
        </is>
      </c>
      <c r="DR7" s="31" t="inlineStr">
        <is>
          <t>Steady State</t>
        </is>
      </c>
      <c r="DS7" s="31" t="inlineStr">
        <is>
          <t>Steady State</t>
        </is>
      </c>
      <c r="DT7" s="31" t="inlineStr">
        <is>
          <t>Steady State</t>
        </is>
      </c>
      <c r="DU7" s="31" t="inlineStr">
        <is>
          <t>Steady State</t>
        </is>
      </c>
      <c r="DV7" s="31" t="inlineStr">
        <is>
          <t>Steady State</t>
        </is>
      </c>
      <c r="DW7" s="31" t="inlineStr">
        <is>
          <t>Steady State</t>
        </is>
      </c>
      <c r="DX7" s="31" t="inlineStr">
        <is>
          <t>Steady State</t>
        </is>
      </c>
      <c r="DY7" s="31" t="inlineStr">
        <is>
          <t>Steady State</t>
        </is>
      </c>
      <c r="DZ7" s="31" t="inlineStr">
        <is>
          <t>Steady State</t>
        </is>
      </c>
      <c r="EA7" s="31" t="inlineStr">
        <is>
          <t>Steady State</t>
        </is>
      </c>
      <c r="EB7" s="31" t="inlineStr">
        <is>
          <t>Steady State</t>
        </is>
      </c>
      <c r="EC7" s="31" t="inlineStr">
        <is>
          <t>Steady State</t>
        </is>
      </c>
      <c r="ED7" s="31" t="inlineStr">
        <is>
          <t>Steady State</t>
        </is>
      </c>
      <c r="EE7" s="31" t="inlineStr">
        <is>
          <t>Steady State</t>
        </is>
      </c>
      <c r="EF7" s="31" t="inlineStr">
        <is>
          <t>Steady State</t>
        </is>
      </c>
      <c r="EG7" s="31" t="inlineStr">
        <is>
          <t>Steady State</t>
        </is>
      </c>
      <c r="EH7" s="31" t="inlineStr">
        <is>
          <t>Steady State</t>
        </is>
      </c>
      <c r="EI7" s="31" t="inlineStr">
        <is>
          <t>Steady State</t>
        </is>
      </c>
      <c r="EJ7" s="31" t="inlineStr">
        <is>
          <t>Steady State</t>
        </is>
      </c>
      <c r="EK7" s="31" t="inlineStr">
        <is>
          <t>Steady State</t>
        </is>
      </c>
      <c r="EL7" s="31" t="inlineStr">
        <is>
          <t>Steady State</t>
        </is>
      </c>
      <c r="EM7" s="31" t="inlineStr">
        <is>
          <t>Steady State</t>
        </is>
      </c>
      <c r="EN7" s="31" t="inlineStr">
        <is>
          <t>Steady State</t>
        </is>
      </c>
      <c r="EO7" s="31" t="inlineStr">
        <is>
          <t>Steady State</t>
        </is>
      </c>
      <c r="EP7" s="31" t="inlineStr">
        <is>
          <t>Steady State</t>
        </is>
      </c>
      <c r="EQ7" s="31" t="inlineStr">
        <is>
          <t>Steady State</t>
        </is>
      </c>
      <c r="ER7" s="31" t="inlineStr">
        <is>
          <t>Steady State</t>
        </is>
      </c>
      <c r="ES7" s="31" t="inlineStr">
        <is>
          <t>Steady State</t>
        </is>
      </c>
      <c r="ET7" s="31" t="inlineStr">
        <is>
          <t>Steady State</t>
        </is>
      </c>
      <c r="EU7" s="31" t="inlineStr">
        <is>
          <t>Steady State</t>
        </is>
      </c>
      <c r="EV7" s="31" t="inlineStr">
        <is>
          <t>Steady State</t>
        </is>
      </c>
      <c r="EW7" s="31" t="inlineStr">
        <is>
          <t>Steady State</t>
        </is>
      </c>
      <c r="EX7" s="31" t="inlineStr">
        <is>
          <t>Steady State</t>
        </is>
      </c>
      <c r="EY7" s="31" t="inlineStr">
        <is>
          <t>Steady State</t>
        </is>
      </c>
      <c r="EZ7" s="31" t="inlineStr">
        <is>
          <t>Steady State</t>
        </is>
      </c>
      <c r="FA7" s="31" t="inlineStr">
        <is>
          <t>Steady State</t>
        </is>
      </c>
      <c r="FB7" s="31" t="inlineStr">
        <is>
          <t>Steady State</t>
        </is>
      </c>
      <c r="FC7" s="31" t="inlineStr">
        <is>
          <t>Steady State</t>
        </is>
      </c>
      <c r="FD7" s="31" t="inlineStr">
        <is>
          <t>Steady State</t>
        </is>
      </c>
      <c r="FE7" s="31" t="inlineStr">
        <is>
          <t>Steady State</t>
        </is>
      </c>
      <c r="FF7" s="31" t="inlineStr">
        <is>
          <t>Steady State</t>
        </is>
      </c>
      <c r="FG7" s="31" t="inlineStr">
        <is>
          <t>Steady State</t>
        </is>
      </c>
      <c r="FH7" s="31" t="inlineStr">
        <is>
          <t>Steady State</t>
        </is>
      </c>
      <c r="FI7" s="31" t="inlineStr">
        <is>
          <t>Steady State</t>
        </is>
      </c>
      <c r="FJ7" s="32" t="inlineStr">
        <is>
          <t>Decline</t>
        </is>
      </c>
      <c r="FK7" s="32" t="inlineStr">
        <is>
          <t>Decline</t>
        </is>
      </c>
      <c r="FL7" s="32" t="inlineStr">
        <is>
          <t>Decline</t>
        </is>
      </c>
      <c r="FM7" s="32" t="inlineStr">
        <is>
          <t>Decline</t>
        </is>
      </c>
      <c r="FN7" s="32" t="inlineStr">
        <is>
          <t>Decline</t>
        </is>
      </c>
      <c r="FO7" s="32" t="inlineStr">
        <is>
          <t>Decline</t>
        </is>
      </c>
      <c r="FP7" s="33" t="inlineStr">
        <is>
          <t>Closure</t>
        </is>
      </c>
      <c r="FQ7" s="33" t="inlineStr">
        <is>
          <t>Closure</t>
        </is>
      </c>
      <c r="FR7" s="33" t="inlineStr">
        <is>
          <t>Closure</t>
        </is>
      </c>
      <c r="FS7" s="33" t="inlineStr">
        <is>
          <t>Closure</t>
        </is>
      </c>
      <c r="FT7" s="33" t="inlineStr">
        <is>
          <t>Closure</t>
        </is>
      </c>
      <c r="FU7" s="33" t="inlineStr">
        <is>
          <t>Closure</t>
        </is>
      </c>
      <c r="FV7" s="33" t="inlineStr">
        <is>
          <t>Closure</t>
        </is>
      </c>
      <c r="FW7" s="33" t="inlineStr">
        <is>
          <t>Closure</t>
        </is>
      </c>
      <c r="FX7" s="33" t="inlineStr">
        <is>
          <t>Closure</t>
        </is>
      </c>
      <c r="FY7" s="33" t="inlineStr">
        <is>
          <t>Closure</t>
        </is>
      </c>
      <c r="FZ7" s="33" t="inlineStr">
        <is>
          <t>Closure</t>
        </is>
      </c>
      <c r="GA7" s="33" t="inlineStr">
        <is>
          <t>Closure</t>
        </is>
      </c>
    </row>
    <row r="9">
      <c r="A9" s="34" t="inlineStr">
        <is>
          <t>Pre-Development Capital</t>
        </is>
      </c>
      <c r="B9" s="34" t="n"/>
      <c r="C9" s="34" t="n"/>
      <c r="D9" s="34" t="n"/>
      <c r="E9" s="34" t="n"/>
      <c r="F9" s="34" t="n"/>
      <c r="G9" s="34" t="n"/>
      <c r="H9" s="34" t="n"/>
      <c r="I9" s="34" t="n"/>
      <c r="J9" s="34" t="n"/>
      <c r="K9" s="34" t="n"/>
      <c r="L9" s="34" t="n"/>
      <c r="M9" s="34" t="n"/>
      <c r="N9" s="34" t="n"/>
      <c r="O9" s="34" t="n"/>
      <c r="P9" s="34" t="n"/>
      <c r="Q9" s="34" t="n"/>
      <c r="R9" s="34" t="n"/>
      <c r="S9" s="34" t="n"/>
      <c r="T9" s="34" t="n"/>
      <c r="U9" s="34" t="n"/>
      <c r="V9" s="34" t="n"/>
      <c r="W9" s="34" t="n"/>
      <c r="X9" s="34" t="n"/>
      <c r="Y9" s="34" t="n"/>
      <c r="Z9" s="34" t="n"/>
      <c r="AA9" s="34" t="n"/>
      <c r="AB9" s="34" t="n"/>
      <c r="AC9" s="34" t="n"/>
      <c r="AD9" s="34" t="n"/>
      <c r="AE9" s="34" t="n"/>
      <c r="AF9" s="34" t="n"/>
      <c r="AG9" s="34" t="n"/>
      <c r="AH9" s="34" t="n"/>
      <c r="AI9" s="34" t="n"/>
      <c r="AJ9" s="34" t="n"/>
      <c r="AK9" s="34" t="n"/>
      <c r="AL9" s="34" t="n"/>
      <c r="AM9" s="34" t="n"/>
      <c r="AN9" s="34" t="n"/>
      <c r="AO9" s="34" t="n"/>
      <c r="AP9" s="34" t="n"/>
      <c r="AQ9" s="34" t="n"/>
      <c r="AR9" s="34" t="n"/>
      <c r="AS9" s="34" t="n"/>
      <c r="AT9" s="34" t="n"/>
      <c r="AU9" s="34" t="n"/>
      <c r="AV9" s="34" t="n"/>
      <c r="AW9" s="34" t="n"/>
      <c r="AX9" s="34" t="n"/>
      <c r="AY9" s="34" t="n"/>
      <c r="AZ9" s="34" t="n"/>
      <c r="BA9" s="34" t="n"/>
      <c r="BB9" s="34" t="n"/>
      <c r="BC9" s="34" t="n"/>
      <c r="BD9" s="34" t="n"/>
      <c r="BE9" s="34" t="n"/>
      <c r="BF9" s="34" t="n"/>
      <c r="BG9" s="34" t="n"/>
      <c r="BH9" s="34" t="n"/>
      <c r="BI9" s="34" t="n"/>
      <c r="BJ9" s="34" t="n"/>
      <c r="BK9" s="34" t="n"/>
      <c r="BL9" s="34" t="n"/>
      <c r="BM9" s="34" t="n"/>
      <c r="BN9" s="34" t="n"/>
      <c r="BO9" s="34" t="n"/>
      <c r="BP9" s="34" t="n"/>
      <c r="BQ9" s="34" t="n"/>
      <c r="BR9" s="34" t="n"/>
      <c r="BS9" s="34" t="n"/>
      <c r="BT9" s="34" t="n"/>
      <c r="BU9" s="34" t="n"/>
      <c r="BV9" s="34" t="n"/>
      <c r="BW9" s="34" t="n"/>
      <c r="BX9" s="34" t="n"/>
      <c r="BY9" s="34" t="n"/>
      <c r="BZ9" s="34" t="n"/>
      <c r="CA9" s="34" t="n"/>
      <c r="CB9" s="34" t="n"/>
      <c r="CC9" s="34" t="n"/>
      <c r="CD9" s="34" t="n"/>
      <c r="CE9" s="34" t="n"/>
      <c r="CF9" s="34" t="n"/>
      <c r="CG9" s="34" t="n"/>
      <c r="CH9" s="34" t="n"/>
      <c r="CI9" s="34" t="n"/>
      <c r="CJ9" s="34" t="n"/>
      <c r="CK9" s="34" t="n"/>
      <c r="CL9" s="34" t="n"/>
      <c r="CM9" s="34" t="n"/>
      <c r="CN9" s="34" t="n"/>
      <c r="CO9" s="34" t="n"/>
      <c r="CP9" s="34" t="n"/>
      <c r="CQ9" s="34" t="n"/>
      <c r="CR9" s="34" t="n"/>
      <c r="CS9" s="34" t="n"/>
      <c r="CT9" s="34" t="n"/>
      <c r="CU9" s="34" t="n"/>
      <c r="CV9" s="34" t="n"/>
      <c r="CW9" s="34" t="n"/>
      <c r="CX9" s="34" t="n"/>
      <c r="CY9" s="34" t="n"/>
      <c r="CZ9" s="34" t="n"/>
      <c r="DA9" s="34" t="n"/>
      <c r="DB9" s="34" t="n"/>
      <c r="DC9" s="34" t="n"/>
      <c r="DD9" s="34" t="n"/>
      <c r="DE9" s="34" t="n"/>
      <c r="DF9" s="34" t="n"/>
      <c r="DG9" s="34" t="n"/>
      <c r="DH9" s="34" t="n"/>
      <c r="DI9" s="34" t="n"/>
      <c r="DJ9" s="34" t="n"/>
      <c r="DK9" s="34" t="n"/>
      <c r="DL9" s="34" t="n"/>
      <c r="DM9" s="34" t="n"/>
      <c r="DN9" s="34" t="n"/>
      <c r="DO9" s="34" t="n"/>
      <c r="DP9" s="34" t="n"/>
      <c r="DQ9" s="34" t="n"/>
      <c r="DR9" s="34" t="n"/>
      <c r="DS9" s="34" t="n"/>
      <c r="DT9" s="34" t="n"/>
      <c r="DU9" s="34" t="n"/>
      <c r="DV9" s="34" t="n"/>
      <c r="DW9" s="34" t="n"/>
      <c r="DX9" s="34" t="n"/>
      <c r="DY9" s="34" t="n"/>
      <c r="DZ9" s="34" t="n"/>
      <c r="EA9" s="34" t="n"/>
      <c r="EB9" s="34" t="n"/>
      <c r="EC9" s="34" t="n"/>
      <c r="ED9" s="34" t="n"/>
      <c r="EE9" s="34" t="n"/>
      <c r="EF9" s="34" t="n"/>
      <c r="EG9" s="34" t="n"/>
      <c r="EH9" s="34" t="n"/>
      <c r="EI9" s="34" t="n"/>
      <c r="EJ9" s="34" t="n"/>
      <c r="EK9" s="34" t="n"/>
      <c r="EL9" s="34" t="n"/>
      <c r="EM9" s="34" t="n"/>
      <c r="EN9" s="34" t="n"/>
      <c r="EO9" s="34" t="n"/>
      <c r="EP9" s="34" t="n"/>
      <c r="EQ9" s="34" t="n"/>
      <c r="ER9" s="34" t="n"/>
      <c r="ES9" s="34" t="n"/>
      <c r="ET9" s="34" t="n"/>
      <c r="EU9" s="34" t="n"/>
      <c r="EV9" s="34" t="n"/>
      <c r="EW9" s="34" t="n"/>
      <c r="EX9" s="34" t="n"/>
      <c r="EY9" s="34" t="n"/>
      <c r="EZ9" s="34" t="n"/>
      <c r="FA9" s="34" t="n"/>
      <c r="FB9" s="34" t="n"/>
      <c r="FC9" s="34" t="n"/>
      <c r="FD9" s="34" t="n"/>
      <c r="FE9" s="34" t="n"/>
      <c r="FF9" s="34" t="n"/>
      <c r="FG9" s="34" t="n"/>
      <c r="FH9" s="34" t="n"/>
      <c r="FI9" s="34" t="n"/>
      <c r="FJ9" s="34" t="n"/>
      <c r="FK9" s="34" t="n"/>
      <c r="FL9" s="34" t="n"/>
      <c r="FM9" s="34" t="n"/>
      <c r="FN9" s="34" t="n"/>
      <c r="FO9" s="34" t="n"/>
      <c r="FP9" s="34" t="n"/>
      <c r="FQ9" s="34" t="n"/>
      <c r="FR9" s="34" t="n"/>
      <c r="FS9" s="34" t="n"/>
      <c r="FT9" s="34" t="n"/>
      <c r="FU9" s="34" t="n"/>
      <c r="FV9" s="34" t="n"/>
      <c r="FW9" s="34" t="n"/>
      <c r="FX9" s="34" t="n"/>
      <c r="FY9" s="34" t="n"/>
      <c r="FZ9" s="34" t="n"/>
      <c r="GA9" s="34" t="n"/>
    </row>
    <row r="10">
      <c r="A10" s="25" t="inlineStr">
        <is>
          <t>Feasibility Study</t>
        </is>
      </c>
      <c r="B10" s="25" t="inlineStr">
        <is>
          <t>$'000</t>
        </is>
      </c>
      <c r="C10" s="47">
        <f>SUM(D10:GA10)</f>
        <v/>
      </c>
      <c r="D10" s="36" t="n">
        <v>417</v>
      </c>
      <c r="E10" s="36" t="n">
        <v>417</v>
      </c>
      <c r="F10" s="36" t="n">
        <v>417</v>
      </c>
      <c r="G10" s="36" t="n">
        <v>417</v>
      </c>
      <c r="H10" s="36" t="n">
        <v>417</v>
      </c>
      <c r="I10" s="36" t="n">
        <v>417</v>
      </c>
      <c r="J10" s="36" t="n">
        <v>417</v>
      </c>
      <c r="K10" s="36" t="n">
        <v>417</v>
      </c>
      <c r="L10" s="36" t="n">
        <v>417</v>
      </c>
      <c r="M10" s="36" t="n">
        <v>417</v>
      </c>
      <c r="N10" s="36" t="n">
        <v>417</v>
      </c>
      <c r="O10" s="36" t="n">
        <v>417</v>
      </c>
      <c r="P10" s="36" t="n">
        <v>0</v>
      </c>
      <c r="Q10" s="36" t="n">
        <v>0</v>
      </c>
      <c r="R10" s="36" t="n">
        <v>0</v>
      </c>
      <c r="S10" s="36" t="n">
        <v>0</v>
      </c>
      <c r="T10" s="36" t="n">
        <v>0</v>
      </c>
      <c r="U10" s="36" t="n">
        <v>0</v>
      </c>
      <c r="V10" s="36" t="n">
        <v>0</v>
      </c>
      <c r="W10" s="36" t="n">
        <v>0</v>
      </c>
      <c r="X10" s="36" t="n">
        <v>0</v>
      </c>
      <c r="Y10" s="36" t="n">
        <v>0</v>
      </c>
      <c r="Z10" s="36" t="n">
        <v>0</v>
      </c>
      <c r="AA10" s="36" t="n">
        <v>0</v>
      </c>
      <c r="AB10" s="36" t="n">
        <v>0</v>
      </c>
      <c r="AC10" s="36" t="n">
        <v>0</v>
      </c>
      <c r="AD10" s="36" t="n">
        <v>0</v>
      </c>
      <c r="AE10" s="36" t="n">
        <v>0</v>
      </c>
      <c r="AF10" s="36" t="n">
        <v>0</v>
      </c>
      <c r="AG10" s="36" t="n">
        <v>0</v>
      </c>
      <c r="AH10" s="36" t="n">
        <v>0</v>
      </c>
      <c r="AI10" s="36" t="n">
        <v>0</v>
      </c>
      <c r="AJ10" s="36" t="n">
        <v>0</v>
      </c>
      <c r="AK10" s="36" t="n">
        <v>0</v>
      </c>
      <c r="AL10" s="36" t="n">
        <v>0</v>
      </c>
      <c r="AM10" s="36" t="n">
        <v>0</v>
      </c>
      <c r="AN10" s="36" t="n">
        <v>0</v>
      </c>
      <c r="AO10" s="36" t="n">
        <v>0</v>
      </c>
      <c r="AP10" s="36" t="n">
        <v>0</v>
      </c>
      <c r="AQ10" s="36" t="n">
        <v>0</v>
      </c>
      <c r="AR10" s="36" t="n">
        <v>0</v>
      </c>
      <c r="AS10" s="36" t="n">
        <v>0</v>
      </c>
      <c r="AT10" s="36" t="n">
        <v>0</v>
      </c>
      <c r="AU10" s="36" t="n">
        <v>0</v>
      </c>
      <c r="AV10" s="36" t="n">
        <v>0</v>
      </c>
      <c r="AW10" s="36" t="n">
        <v>0</v>
      </c>
      <c r="AX10" s="36" t="n">
        <v>0</v>
      </c>
      <c r="AY10" s="36" t="n">
        <v>0</v>
      </c>
      <c r="AZ10" s="36" t="n">
        <v>0</v>
      </c>
      <c r="BA10" s="36" t="n">
        <v>0</v>
      </c>
      <c r="BB10" s="36" t="n">
        <v>0</v>
      </c>
      <c r="BC10" s="36" t="n">
        <v>0</v>
      </c>
      <c r="BD10" s="36" t="n">
        <v>0</v>
      </c>
      <c r="BE10" s="36" t="n">
        <v>0</v>
      </c>
      <c r="BF10" s="36" t="n">
        <v>0</v>
      </c>
      <c r="BG10" s="36" t="n">
        <v>0</v>
      </c>
      <c r="BH10" s="36" t="n">
        <v>0</v>
      </c>
      <c r="BI10" s="36" t="n">
        <v>0</v>
      </c>
      <c r="BJ10" s="36" t="n">
        <v>0</v>
      </c>
      <c r="BK10" s="36" t="n">
        <v>0</v>
      </c>
      <c r="BL10" s="36" t="n">
        <v>0</v>
      </c>
      <c r="BM10" s="36" t="n">
        <v>0</v>
      </c>
      <c r="BN10" s="36" t="n">
        <v>0</v>
      </c>
      <c r="BO10" s="36" t="n">
        <v>0</v>
      </c>
      <c r="BP10" s="36" t="n">
        <v>0</v>
      </c>
      <c r="BQ10" s="36" t="n">
        <v>0</v>
      </c>
      <c r="BR10" s="36" t="n">
        <v>0</v>
      </c>
      <c r="BS10" s="36" t="n">
        <v>0</v>
      </c>
      <c r="BT10" s="36" t="n">
        <v>0</v>
      </c>
      <c r="BU10" s="36" t="n">
        <v>0</v>
      </c>
      <c r="BV10" s="36" t="n">
        <v>0</v>
      </c>
      <c r="BW10" s="36" t="n">
        <v>0</v>
      </c>
      <c r="BX10" s="36" t="n">
        <v>0</v>
      </c>
      <c r="BY10" s="36" t="n">
        <v>0</v>
      </c>
      <c r="BZ10" s="36" t="n">
        <v>0</v>
      </c>
      <c r="CA10" s="36" t="n">
        <v>0</v>
      </c>
      <c r="CB10" s="36" t="n">
        <v>0</v>
      </c>
      <c r="CC10" s="36" t="n">
        <v>0</v>
      </c>
      <c r="CD10" s="36" t="n">
        <v>0</v>
      </c>
      <c r="CE10" s="36" t="n">
        <v>0</v>
      </c>
      <c r="CF10" s="36" t="n">
        <v>0</v>
      </c>
      <c r="CG10" s="36" t="n">
        <v>0</v>
      </c>
      <c r="CH10" s="36" t="n">
        <v>0</v>
      </c>
      <c r="CI10" s="36" t="n">
        <v>0</v>
      </c>
      <c r="CJ10" s="36" t="n">
        <v>0</v>
      </c>
      <c r="CK10" s="36" t="n">
        <v>0</v>
      </c>
      <c r="CL10" s="36" t="n">
        <v>0</v>
      </c>
      <c r="CM10" s="36" t="n">
        <v>0</v>
      </c>
      <c r="CN10" s="36" t="n">
        <v>0</v>
      </c>
      <c r="CO10" s="36" t="n">
        <v>0</v>
      </c>
      <c r="CP10" s="36" t="n">
        <v>0</v>
      </c>
      <c r="CQ10" s="36" t="n">
        <v>0</v>
      </c>
      <c r="CR10" s="36" t="n">
        <v>0</v>
      </c>
      <c r="CS10" s="36" t="n">
        <v>0</v>
      </c>
      <c r="CT10" s="36" t="n">
        <v>0</v>
      </c>
      <c r="CU10" s="36" t="n">
        <v>0</v>
      </c>
      <c r="CV10" s="36" t="n">
        <v>0</v>
      </c>
      <c r="CW10" s="36" t="n">
        <v>0</v>
      </c>
      <c r="CX10" s="36" t="n">
        <v>0</v>
      </c>
      <c r="CY10" s="36" t="n">
        <v>0</v>
      </c>
      <c r="CZ10" s="36" t="n">
        <v>0</v>
      </c>
      <c r="DA10" s="36" t="n">
        <v>0</v>
      </c>
      <c r="DB10" s="36" t="n">
        <v>0</v>
      </c>
      <c r="DC10" s="36" t="n">
        <v>0</v>
      </c>
      <c r="DD10" s="36" t="n">
        <v>0</v>
      </c>
      <c r="DE10" s="36" t="n">
        <v>0</v>
      </c>
      <c r="DF10" s="36" t="n">
        <v>0</v>
      </c>
      <c r="DG10" s="36" t="n">
        <v>0</v>
      </c>
      <c r="DH10" s="36" t="n">
        <v>0</v>
      </c>
      <c r="DI10" s="36" t="n">
        <v>0</v>
      </c>
      <c r="DJ10" s="36" t="n">
        <v>0</v>
      </c>
      <c r="DK10" s="36" t="n">
        <v>0</v>
      </c>
      <c r="DL10" s="36" t="n">
        <v>0</v>
      </c>
      <c r="DM10" s="36" t="n">
        <v>0</v>
      </c>
      <c r="DN10" s="36" t="n">
        <v>0</v>
      </c>
      <c r="DO10" s="36" t="n">
        <v>0</v>
      </c>
      <c r="DP10" s="36" t="n">
        <v>0</v>
      </c>
      <c r="DQ10" s="36" t="n">
        <v>0</v>
      </c>
      <c r="DR10" s="36" t="n">
        <v>0</v>
      </c>
      <c r="DS10" s="36" t="n">
        <v>0</v>
      </c>
      <c r="DT10" s="36" t="n">
        <v>0</v>
      </c>
      <c r="DU10" s="36" t="n">
        <v>0</v>
      </c>
      <c r="DV10" s="36" t="n">
        <v>0</v>
      </c>
      <c r="DW10" s="36" t="n">
        <v>0</v>
      </c>
      <c r="DX10" s="36" t="n">
        <v>0</v>
      </c>
      <c r="DY10" s="36" t="n">
        <v>0</v>
      </c>
      <c r="DZ10" s="36" t="n">
        <v>0</v>
      </c>
      <c r="EA10" s="36" t="n">
        <v>0</v>
      </c>
      <c r="EB10" s="36" t="n">
        <v>0</v>
      </c>
      <c r="EC10" s="36" t="n">
        <v>0</v>
      </c>
      <c r="ED10" s="36" t="n">
        <v>0</v>
      </c>
      <c r="EE10" s="36" t="n">
        <v>0</v>
      </c>
      <c r="EF10" s="36" t="n">
        <v>0</v>
      </c>
      <c r="EG10" s="36" t="n">
        <v>0</v>
      </c>
      <c r="EH10" s="36" t="n">
        <v>0</v>
      </c>
      <c r="EI10" s="36" t="n">
        <v>0</v>
      </c>
      <c r="EJ10" s="36" t="n">
        <v>0</v>
      </c>
      <c r="EK10" s="36" t="n">
        <v>0</v>
      </c>
      <c r="EL10" s="36" t="n">
        <v>0</v>
      </c>
      <c r="EM10" s="36" t="n">
        <v>0</v>
      </c>
      <c r="EN10" s="36" t="n">
        <v>0</v>
      </c>
      <c r="EO10" s="36" t="n">
        <v>0</v>
      </c>
      <c r="EP10" s="36" t="n">
        <v>0</v>
      </c>
      <c r="EQ10" s="36" t="n">
        <v>0</v>
      </c>
      <c r="ER10" s="36" t="n">
        <v>0</v>
      </c>
      <c r="ES10" s="36" t="n">
        <v>0</v>
      </c>
      <c r="ET10" s="36" t="n">
        <v>0</v>
      </c>
      <c r="EU10" s="36" t="n">
        <v>0</v>
      </c>
      <c r="EV10" s="36" t="n">
        <v>0</v>
      </c>
      <c r="EW10" s="36" t="n">
        <v>0</v>
      </c>
      <c r="EX10" s="36" t="n">
        <v>0</v>
      </c>
      <c r="EY10" s="36" t="n">
        <v>0</v>
      </c>
      <c r="EZ10" s="36" t="n">
        <v>0</v>
      </c>
      <c r="FA10" s="36" t="n">
        <v>0</v>
      </c>
      <c r="FB10" s="36" t="n">
        <v>0</v>
      </c>
      <c r="FC10" s="36" t="n">
        <v>0</v>
      </c>
      <c r="FD10" s="36" t="n">
        <v>0</v>
      </c>
      <c r="FE10" s="36" t="n">
        <v>0</v>
      </c>
      <c r="FF10" s="36" t="n">
        <v>0</v>
      </c>
      <c r="FG10" s="36" t="n">
        <v>0</v>
      </c>
      <c r="FH10" s="36" t="n">
        <v>0</v>
      </c>
      <c r="FI10" s="36" t="n">
        <v>0</v>
      </c>
      <c r="FJ10" s="36" t="n">
        <v>0</v>
      </c>
      <c r="FK10" s="36" t="n">
        <v>0</v>
      </c>
      <c r="FL10" s="36" t="n">
        <v>0</v>
      </c>
      <c r="FM10" s="36" t="n">
        <v>0</v>
      </c>
      <c r="FN10" s="36" t="n">
        <v>0</v>
      </c>
      <c r="FO10" s="36" t="n">
        <v>0</v>
      </c>
      <c r="FP10" s="36" t="n">
        <v>0</v>
      </c>
      <c r="FQ10" s="36" t="n">
        <v>0</v>
      </c>
      <c r="FR10" s="36" t="n">
        <v>0</v>
      </c>
      <c r="FS10" s="36" t="n">
        <v>0</v>
      </c>
      <c r="FT10" s="36" t="n">
        <v>0</v>
      </c>
      <c r="FU10" s="36" t="n">
        <v>0</v>
      </c>
      <c r="FV10" s="36" t="n">
        <v>0</v>
      </c>
      <c r="FW10" s="36" t="n">
        <v>0</v>
      </c>
      <c r="FX10" s="36" t="n">
        <v>0</v>
      </c>
      <c r="FY10" s="36" t="n">
        <v>0</v>
      </c>
      <c r="FZ10" s="36" t="n">
        <v>0</v>
      </c>
      <c r="GA10" s="36" t="n">
        <v>0</v>
      </c>
    </row>
    <row r="11">
      <c r="A11" s="25" t="inlineStr">
        <is>
          <t>Environmental Impact Assessment</t>
        </is>
      </c>
      <c r="B11" s="25" t="inlineStr">
        <is>
          <t>$'000</t>
        </is>
      </c>
      <c r="C11" s="47">
        <f>SUM(D11:GA11)</f>
        <v/>
      </c>
      <c r="D11" s="36" t="n">
        <v>250</v>
      </c>
      <c r="E11" s="36" t="n">
        <v>250</v>
      </c>
      <c r="F11" s="36" t="n">
        <v>250</v>
      </c>
      <c r="G11" s="36" t="n">
        <v>250</v>
      </c>
      <c r="H11" s="36" t="n">
        <v>250</v>
      </c>
      <c r="I11" s="36" t="n">
        <v>250</v>
      </c>
      <c r="J11" s="36" t="n">
        <v>250</v>
      </c>
      <c r="K11" s="36" t="n">
        <v>250</v>
      </c>
      <c r="L11" s="36" t="n">
        <v>250</v>
      </c>
      <c r="M11" s="36" t="n">
        <v>250</v>
      </c>
      <c r="N11" s="36" t="n">
        <v>250</v>
      </c>
      <c r="O11" s="36" t="n">
        <v>250</v>
      </c>
      <c r="P11" s="36" t="n">
        <v>0</v>
      </c>
      <c r="Q11" s="36" t="n">
        <v>0</v>
      </c>
      <c r="R11" s="36" t="n">
        <v>0</v>
      </c>
      <c r="S11" s="36" t="n">
        <v>0</v>
      </c>
      <c r="T11" s="36" t="n">
        <v>0</v>
      </c>
      <c r="U11" s="36" t="n">
        <v>0</v>
      </c>
      <c r="V11" s="36" t="n">
        <v>0</v>
      </c>
      <c r="W11" s="36" t="n">
        <v>0</v>
      </c>
      <c r="X11" s="36" t="n">
        <v>0</v>
      </c>
      <c r="Y11" s="36" t="n">
        <v>0</v>
      </c>
      <c r="Z11" s="36" t="n">
        <v>0</v>
      </c>
      <c r="AA11" s="36" t="n">
        <v>0</v>
      </c>
      <c r="AB11" s="36" t="n">
        <v>0</v>
      </c>
      <c r="AC11" s="36" t="n">
        <v>0</v>
      </c>
      <c r="AD11" s="36" t="n">
        <v>0</v>
      </c>
      <c r="AE11" s="36" t="n">
        <v>0</v>
      </c>
      <c r="AF11" s="36" t="n">
        <v>0</v>
      </c>
      <c r="AG11" s="36" t="n">
        <v>0</v>
      </c>
      <c r="AH11" s="36" t="n">
        <v>0</v>
      </c>
      <c r="AI11" s="36" t="n">
        <v>0</v>
      </c>
      <c r="AJ11" s="36" t="n">
        <v>0</v>
      </c>
      <c r="AK11" s="36" t="n">
        <v>0</v>
      </c>
      <c r="AL11" s="36" t="n">
        <v>0</v>
      </c>
      <c r="AM11" s="36" t="n">
        <v>0</v>
      </c>
      <c r="AN11" s="36" t="n">
        <v>0</v>
      </c>
      <c r="AO11" s="36" t="n">
        <v>0</v>
      </c>
      <c r="AP11" s="36" t="n">
        <v>0</v>
      </c>
      <c r="AQ11" s="36" t="n">
        <v>0</v>
      </c>
      <c r="AR11" s="36" t="n">
        <v>0</v>
      </c>
      <c r="AS11" s="36" t="n">
        <v>0</v>
      </c>
      <c r="AT11" s="36" t="n">
        <v>0</v>
      </c>
      <c r="AU11" s="36" t="n">
        <v>0</v>
      </c>
      <c r="AV11" s="36" t="n">
        <v>0</v>
      </c>
      <c r="AW11" s="36" t="n">
        <v>0</v>
      </c>
      <c r="AX11" s="36" t="n">
        <v>0</v>
      </c>
      <c r="AY11" s="36" t="n">
        <v>0</v>
      </c>
      <c r="AZ11" s="36" t="n">
        <v>0</v>
      </c>
      <c r="BA11" s="36" t="n">
        <v>0</v>
      </c>
      <c r="BB11" s="36" t="n">
        <v>0</v>
      </c>
      <c r="BC11" s="36" t="n">
        <v>0</v>
      </c>
      <c r="BD11" s="36" t="n">
        <v>0</v>
      </c>
      <c r="BE11" s="36" t="n">
        <v>0</v>
      </c>
      <c r="BF11" s="36" t="n">
        <v>0</v>
      </c>
      <c r="BG11" s="36" t="n">
        <v>0</v>
      </c>
      <c r="BH11" s="36" t="n">
        <v>0</v>
      </c>
      <c r="BI11" s="36" t="n">
        <v>0</v>
      </c>
      <c r="BJ11" s="36" t="n">
        <v>0</v>
      </c>
      <c r="BK11" s="36" t="n">
        <v>0</v>
      </c>
      <c r="BL11" s="36" t="n">
        <v>0</v>
      </c>
      <c r="BM11" s="36" t="n">
        <v>0</v>
      </c>
      <c r="BN11" s="36" t="n">
        <v>0</v>
      </c>
      <c r="BO11" s="36" t="n">
        <v>0</v>
      </c>
      <c r="BP11" s="36" t="n">
        <v>0</v>
      </c>
      <c r="BQ11" s="36" t="n">
        <v>0</v>
      </c>
      <c r="BR11" s="36" t="n">
        <v>0</v>
      </c>
      <c r="BS11" s="36" t="n">
        <v>0</v>
      </c>
      <c r="BT11" s="36" t="n">
        <v>0</v>
      </c>
      <c r="BU11" s="36" t="n">
        <v>0</v>
      </c>
      <c r="BV11" s="36" t="n">
        <v>0</v>
      </c>
      <c r="BW11" s="36" t="n">
        <v>0</v>
      </c>
      <c r="BX11" s="36" t="n">
        <v>0</v>
      </c>
      <c r="BY11" s="36" t="n">
        <v>0</v>
      </c>
      <c r="BZ11" s="36" t="n">
        <v>0</v>
      </c>
      <c r="CA11" s="36" t="n">
        <v>0</v>
      </c>
      <c r="CB11" s="36" t="n">
        <v>0</v>
      </c>
      <c r="CC11" s="36" t="n">
        <v>0</v>
      </c>
      <c r="CD11" s="36" t="n">
        <v>0</v>
      </c>
      <c r="CE11" s="36" t="n">
        <v>0</v>
      </c>
      <c r="CF11" s="36" t="n">
        <v>0</v>
      </c>
      <c r="CG11" s="36" t="n">
        <v>0</v>
      </c>
      <c r="CH11" s="36" t="n">
        <v>0</v>
      </c>
      <c r="CI11" s="36" t="n">
        <v>0</v>
      </c>
      <c r="CJ11" s="36" t="n">
        <v>0</v>
      </c>
      <c r="CK11" s="36" t="n">
        <v>0</v>
      </c>
      <c r="CL11" s="36" t="n">
        <v>0</v>
      </c>
      <c r="CM11" s="36" t="n">
        <v>0</v>
      </c>
      <c r="CN11" s="36" t="n">
        <v>0</v>
      </c>
      <c r="CO11" s="36" t="n">
        <v>0</v>
      </c>
      <c r="CP11" s="36" t="n">
        <v>0</v>
      </c>
      <c r="CQ11" s="36" t="n">
        <v>0</v>
      </c>
      <c r="CR11" s="36" t="n">
        <v>0</v>
      </c>
      <c r="CS11" s="36" t="n">
        <v>0</v>
      </c>
      <c r="CT11" s="36" t="n">
        <v>0</v>
      </c>
      <c r="CU11" s="36" t="n">
        <v>0</v>
      </c>
      <c r="CV11" s="36" t="n">
        <v>0</v>
      </c>
      <c r="CW11" s="36" t="n">
        <v>0</v>
      </c>
      <c r="CX11" s="36" t="n">
        <v>0</v>
      </c>
      <c r="CY11" s="36" t="n">
        <v>0</v>
      </c>
      <c r="CZ11" s="36" t="n">
        <v>0</v>
      </c>
      <c r="DA11" s="36" t="n">
        <v>0</v>
      </c>
      <c r="DB11" s="36" t="n">
        <v>0</v>
      </c>
      <c r="DC11" s="36" t="n">
        <v>0</v>
      </c>
      <c r="DD11" s="36" t="n">
        <v>0</v>
      </c>
      <c r="DE11" s="36" t="n">
        <v>0</v>
      </c>
      <c r="DF11" s="36" t="n">
        <v>0</v>
      </c>
      <c r="DG11" s="36" t="n">
        <v>0</v>
      </c>
      <c r="DH11" s="36" t="n">
        <v>0</v>
      </c>
      <c r="DI11" s="36" t="n">
        <v>0</v>
      </c>
      <c r="DJ11" s="36" t="n">
        <v>0</v>
      </c>
      <c r="DK11" s="36" t="n">
        <v>0</v>
      </c>
      <c r="DL11" s="36" t="n">
        <v>0</v>
      </c>
      <c r="DM11" s="36" t="n">
        <v>0</v>
      </c>
      <c r="DN11" s="36" t="n">
        <v>0</v>
      </c>
      <c r="DO11" s="36" t="n">
        <v>0</v>
      </c>
      <c r="DP11" s="36" t="n">
        <v>0</v>
      </c>
      <c r="DQ11" s="36" t="n">
        <v>0</v>
      </c>
      <c r="DR11" s="36" t="n">
        <v>0</v>
      </c>
      <c r="DS11" s="36" t="n">
        <v>0</v>
      </c>
      <c r="DT11" s="36" t="n">
        <v>0</v>
      </c>
      <c r="DU11" s="36" t="n">
        <v>0</v>
      </c>
      <c r="DV11" s="36" t="n">
        <v>0</v>
      </c>
      <c r="DW11" s="36" t="n">
        <v>0</v>
      </c>
      <c r="DX11" s="36" t="n">
        <v>0</v>
      </c>
      <c r="DY11" s="36" t="n">
        <v>0</v>
      </c>
      <c r="DZ11" s="36" t="n">
        <v>0</v>
      </c>
      <c r="EA11" s="36" t="n">
        <v>0</v>
      </c>
      <c r="EB11" s="36" t="n">
        <v>0</v>
      </c>
      <c r="EC11" s="36" t="n">
        <v>0</v>
      </c>
      <c r="ED11" s="36" t="n">
        <v>0</v>
      </c>
      <c r="EE11" s="36" t="n">
        <v>0</v>
      </c>
      <c r="EF11" s="36" t="n">
        <v>0</v>
      </c>
      <c r="EG11" s="36" t="n">
        <v>0</v>
      </c>
      <c r="EH11" s="36" t="n">
        <v>0</v>
      </c>
      <c r="EI11" s="36" t="n">
        <v>0</v>
      </c>
      <c r="EJ11" s="36" t="n">
        <v>0</v>
      </c>
      <c r="EK11" s="36" t="n">
        <v>0</v>
      </c>
      <c r="EL11" s="36" t="n">
        <v>0</v>
      </c>
      <c r="EM11" s="36" t="n">
        <v>0</v>
      </c>
      <c r="EN11" s="36" t="n">
        <v>0</v>
      </c>
      <c r="EO11" s="36" t="n">
        <v>0</v>
      </c>
      <c r="EP11" s="36" t="n">
        <v>0</v>
      </c>
      <c r="EQ11" s="36" t="n">
        <v>0</v>
      </c>
      <c r="ER11" s="36" t="n">
        <v>0</v>
      </c>
      <c r="ES11" s="36" t="n">
        <v>0</v>
      </c>
      <c r="ET11" s="36" t="n">
        <v>0</v>
      </c>
      <c r="EU11" s="36" t="n">
        <v>0</v>
      </c>
      <c r="EV11" s="36" t="n">
        <v>0</v>
      </c>
      <c r="EW11" s="36" t="n">
        <v>0</v>
      </c>
      <c r="EX11" s="36" t="n">
        <v>0</v>
      </c>
      <c r="EY11" s="36" t="n">
        <v>0</v>
      </c>
      <c r="EZ11" s="36" t="n">
        <v>0</v>
      </c>
      <c r="FA11" s="36" t="n">
        <v>0</v>
      </c>
      <c r="FB11" s="36" t="n">
        <v>0</v>
      </c>
      <c r="FC11" s="36" t="n">
        <v>0</v>
      </c>
      <c r="FD11" s="36" t="n">
        <v>0</v>
      </c>
      <c r="FE11" s="36" t="n">
        <v>0</v>
      </c>
      <c r="FF11" s="36" t="n">
        <v>0</v>
      </c>
      <c r="FG11" s="36" t="n">
        <v>0</v>
      </c>
      <c r="FH11" s="36" t="n">
        <v>0</v>
      </c>
      <c r="FI11" s="36" t="n">
        <v>0</v>
      </c>
      <c r="FJ11" s="36" t="n">
        <v>0</v>
      </c>
      <c r="FK11" s="36" t="n">
        <v>0</v>
      </c>
      <c r="FL11" s="36" t="n">
        <v>0</v>
      </c>
      <c r="FM11" s="36" t="n">
        <v>0</v>
      </c>
      <c r="FN11" s="36" t="n">
        <v>0</v>
      </c>
      <c r="FO11" s="36" t="n">
        <v>0</v>
      </c>
      <c r="FP11" s="36" t="n">
        <v>0</v>
      </c>
      <c r="FQ11" s="36" t="n">
        <v>0</v>
      </c>
      <c r="FR11" s="36" t="n">
        <v>0</v>
      </c>
      <c r="FS11" s="36" t="n">
        <v>0</v>
      </c>
      <c r="FT11" s="36" t="n">
        <v>0</v>
      </c>
      <c r="FU11" s="36" t="n">
        <v>0</v>
      </c>
      <c r="FV11" s="36" t="n">
        <v>0</v>
      </c>
      <c r="FW11" s="36" t="n">
        <v>0</v>
      </c>
      <c r="FX11" s="36" t="n">
        <v>0</v>
      </c>
      <c r="FY11" s="36" t="n">
        <v>0</v>
      </c>
      <c r="FZ11" s="36" t="n">
        <v>0</v>
      </c>
      <c r="GA11" s="36" t="n">
        <v>0</v>
      </c>
    </row>
    <row r="12">
      <c r="A12" s="25" t="inlineStr">
        <is>
          <t>Permitting &amp; Licensing</t>
        </is>
      </c>
      <c r="B12" s="25" t="inlineStr">
        <is>
          <t>$'000</t>
        </is>
      </c>
      <c r="C12" s="47">
        <f>SUM(D12:GA12)</f>
        <v/>
      </c>
      <c r="D12" s="36" t="n">
        <v>167</v>
      </c>
      <c r="E12" s="36" t="n">
        <v>167</v>
      </c>
      <c r="F12" s="36" t="n">
        <v>167</v>
      </c>
      <c r="G12" s="36" t="n">
        <v>167</v>
      </c>
      <c r="H12" s="36" t="n">
        <v>167</v>
      </c>
      <c r="I12" s="36" t="n">
        <v>167</v>
      </c>
      <c r="J12" s="36" t="n">
        <v>167</v>
      </c>
      <c r="K12" s="36" t="n">
        <v>167</v>
      </c>
      <c r="L12" s="36" t="n">
        <v>167</v>
      </c>
      <c r="M12" s="36" t="n">
        <v>167</v>
      </c>
      <c r="N12" s="36" t="n">
        <v>167</v>
      </c>
      <c r="O12" s="36" t="n">
        <v>167</v>
      </c>
      <c r="P12" s="36" t="n">
        <v>0</v>
      </c>
      <c r="Q12" s="36" t="n">
        <v>0</v>
      </c>
      <c r="R12" s="36" t="n">
        <v>0</v>
      </c>
      <c r="S12" s="36" t="n">
        <v>0</v>
      </c>
      <c r="T12" s="36" t="n">
        <v>0</v>
      </c>
      <c r="U12" s="36" t="n">
        <v>0</v>
      </c>
      <c r="V12" s="36" t="n">
        <v>0</v>
      </c>
      <c r="W12" s="36" t="n">
        <v>0</v>
      </c>
      <c r="X12" s="36" t="n">
        <v>0</v>
      </c>
      <c r="Y12" s="36" t="n">
        <v>0</v>
      </c>
      <c r="Z12" s="36" t="n">
        <v>0</v>
      </c>
      <c r="AA12" s="36" t="n">
        <v>0</v>
      </c>
      <c r="AB12" s="36" t="n">
        <v>0</v>
      </c>
      <c r="AC12" s="36" t="n">
        <v>0</v>
      </c>
      <c r="AD12" s="36" t="n">
        <v>0</v>
      </c>
      <c r="AE12" s="36" t="n">
        <v>0</v>
      </c>
      <c r="AF12" s="36" t="n">
        <v>0</v>
      </c>
      <c r="AG12" s="36" t="n">
        <v>0</v>
      </c>
      <c r="AH12" s="36" t="n">
        <v>0</v>
      </c>
      <c r="AI12" s="36" t="n">
        <v>0</v>
      </c>
      <c r="AJ12" s="36" t="n">
        <v>0</v>
      </c>
      <c r="AK12" s="36" t="n">
        <v>0</v>
      </c>
      <c r="AL12" s="36" t="n">
        <v>0</v>
      </c>
      <c r="AM12" s="36" t="n">
        <v>0</v>
      </c>
      <c r="AN12" s="36" t="n">
        <v>0</v>
      </c>
      <c r="AO12" s="36" t="n">
        <v>0</v>
      </c>
      <c r="AP12" s="36" t="n">
        <v>0</v>
      </c>
      <c r="AQ12" s="36" t="n">
        <v>0</v>
      </c>
      <c r="AR12" s="36" t="n">
        <v>0</v>
      </c>
      <c r="AS12" s="36" t="n">
        <v>0</v>
      </c>
      <c r="AT12" s="36" t="n">
        <v>0</v>
      </c>
      <c r="AU12" s="36" t="n">
        <v>0</v>
      </c>
      <c r="AV12" s="36" t="n">
        <v>0</v>
      </c>
      <c r="AW12" s="36" t="n">
        <v>0</v>
      </c>
      <c r="AX12" s="36" t="n">
        <v>0</v>
      </c>
      <c r="AY12" s="36" t="n">
        <v>0</v>
      </c>
      <c r="AZ12" s="36" t="n">
        <v>0</v>
      </c>
      <c r="BA12" s="36" t="n">
        <v>0</v>
      </c>
      <c r="BB12" s="36" t="n">
        <v>0</v>
      </c>
      <c r="BC12" s="36" t="n">
        <v>0</v>
      </c>
      <c r="BD12" s="36" t="n">
        <v>0</v>
      </c>
      <c r="BE12" s="36" t="n">
        <v>0</v>
      </c>
      <c r="BF12" s="36" t="n">
        <v>0</v>
      </c>
      <c r="BG12" s="36" t="n">
        <v>0</v>
      </c>
      <c r="BH12" s="36" t="n">
        <v>0</v>
      </c>
      <c r="BI12" s="36" t="n">
        <v>0</v>
      </c>
      <c r="BJ12" s="36" t="n">
        <v>0</v>
      </c>
      <c r="BK12" s="36" t="n">
        <v>0</v>
      </c>
      <c r="BL12" s="36" t="n">
        <v>0</v>
      </c>
      <c r="BM12" s="36" t="n">
        <v>0</v>
      </c>
      <c r="BN12" s="36" t="n">
        <v>0</v>
      </c>
      <c r="BO12" s="36" t="n">
        <v>0</v>
      </c>
      <c r="BP12" s="36" t="n">
        <v>0</v>
      </c>
      <c r="BQ12" s="36" t="n">
        <v>0</v>
      </c>
      <c r="BR12" s="36" t="n">
        <v>0</v>
      </c>
      <c r="BS12" s="36" t="n">
        <v>0</v>
      </c>
      <c r="BT12" s="36" t="n">
        <v>0</v>
      </c>
      <c r="BU12" s="36" t="n">
        <v>0</v>
      </c>
      <c r="BV12" s="36" t="n">
        <v>0</v>
      </c>
      <c r="BW12" s="36" t="n">
        <v>0</v>
      </c>
      <c r="BX12" s="36" t="n">
        <v>0</v>
      </c>
      <c r="BY12" s="36" t="n">
        <v>0</v>
      </c>
      <c r="BZ12" s="36" t="n">
        <v>0</v>
      </c>
      <c r="CA12" s="36" t="n">
        <v>0</v>
      </c>
      <c r="CB12" s="36" t="n">
        <v>0</v>
      </c>
      <c r="CC12" s="36" t="n">
        <v>0</v>
      </c>
      <c r="CD12" s="36" t="n">
        <v>0</v>
      </c>
      <c r="CE12" s="36" t="n">
        <v>0</v>
      </c>
      <c r="CF12" s="36" t="n">
        <v>0</v>
      </c>
      <c r="CG12" s="36" t="n">
        <v>0</v>
      </c>
      <c r="CH12" s="36" t="n">
        <v>0</v>
      </c>
      <c r="CI12" s="36" t="n">
        <v>0</v>
      </c>
      <c r="CJ12" s="36" t="n">
        <v>0</v>
      </c>
      <c r="CK12" s="36" t="n">
        <v>0</v>
      </c>
      <c r="CL12" s="36" t="n">
        <v>0</v>
      </c>
      <c r="CM12" s="36" t="n">
        <v>0</v>
      </c>
      <c r="CN12" s="36" t="n">
        <v>0</v>
      </c>
      <c r="CO12" s="36" t="n">
        <v>0</v>
      </c>
      <c r="CP12" s="36" t="n">
        <v>0</v>
      </c>
      <c r="CQ12" s="36" t="n">
        <v>0</v>
      </c>
      <c r="CR12" s="36" t="n">
        <v>0</v>
      </c>
      <c r="CS12" s="36" t="n">
        <v>0</v>
      </c>
      <c r="CT12" s="36" t="n">
        <v>0</v>
      </c>
      <c r="CU12" s="36" t="n">
        <v>0</v>
      </c>
      <c r="CV12" s="36" t="n">
        <v>0</v>
      </c>
      <c r="CW12" s="36" t="n">
        <v>0</v>
      </c>
      <c r="CX12" s="36" t="n">
        <v>0</v>
      </c>
      <c r="CY12" s="36" t="n">
        <v>0</v>
      </c>
      <c r="CZ12" s="36" t="n">
        <v>0</v>
      </c>
      <c r="DA12" s="36" t="n">
        <v>0</v>
      </c>
      <c r="DB12" s="36" t="n">
        <v>0</v>
      </c>
      <c r="DC12" s="36" t="n">
        <v>0</v>
      </c>
      <c r="DD12" s="36" t="n">
        <v>0</v>
      </c>
      <c r="DE12" s="36" t="n">
        <v>0</v>
      </c>
      <c r="DF12" s="36" t="n">
        <v>0</v>
      </c>
      <c r="DG12" s="36" t="n">
        <v>0</v>
      </c>
      <c r="DH12" s="36" t="n">
        <v>0</v>
      </c>
      <c r="DI12" s="36" t="n">
        <v>0</v>
      </c>
      <c r="DJ12" s="36" t="n">
        <v>0</v>
      </c>
      <c r="DK12" s="36" t="n">
        <v>0</v>
      </c>
      <c r="DL12" s="36" t="n">
        <v>0</v>
      </c>
      <c r="DM12" s="36" t="n">
        <v>0</v>
      </c>
      <c r="DN12" s="36" t="n">
        <v>0</v>
      </c>
      <c r="DO12" s="36" t="n">
        <v>0</v>
      </c>
      <c r="DP12" s="36" t="n">
        <v>0</v>
      </c>
      <c r="DQ12" s="36" t="n">
        <v>0</v>
      </c>
      <c r="DR12" s="36" t="n">
        <v>0</v>
      </c>
      <c r="DS12" s="36" t="n">
        <v>0</v>
      </c>
      <c r="DT12" s="36" t="n">
        <v>0</v>
      </c>
      <c r="DU12" s="36" t="n">
        <v>0</v>
      </c>
      <c r="DV12" s="36" t="n">
        <v>0</v>
      </c>
      <c r="DW12" s="36" t="n">
        <v>0</v>
      </c>
      <c r="DX12" s="36" t="n">
        <v>0</v>
      </c>
      <c r="DY12" s="36" t="n">
        <v>0</v>
      </c>
      <c r="DZ12" s="36" t="n">
        <v>0</v>
      </c>
      <c r="EA12" s="36" t="n">
        <v>0</v>
      </c>
      <c r="EB12" s="36" t="n">
        <v>0</v>
      </c>
      <c r="EC12" s="36" t="n">
        <v>0</v>
      </c>
      <c r="ED12" s="36" t="n">
        <v>0</v>
      </c>
      <c r="EE12" s="36" t="n">
        <v>0</v>
      </c>
      <c r="EF12" s="36" t="n">
        <v>0</v>
      </c>
      <c r="EG12" s="36" t="n">
        <v>0</v>
      </c>
      <c r="EH12" s="36" t="n">
        <v>0</v>
      </c>
      <c r="EI12" s="36" t="n">
        <v>0</v>
      </c>
      <c r="EJ12" s="36" t="n">
        <v>0</v>
      </c>
      <c r="EK12" s="36" t="n">
        <v>0</v>
      </c>
      <c r="EL12" s="36" t="n">
        <v>0</v>
      </c>
      <c r="EM12" s="36" t="n">
        <v>0</v>
      </c>
      <c r="EN12" s="36" t="n">
        <v>0</v>
      </c>
      <c r="EO12" s="36" t="n">
        <v>0</v>
      </c>
      <c r="EP12" s="36" t="n">
        <v>0</v>
      </c>
      <c r="EQ12" s="36" t="n">
        <v>0</v>
      </c>
      <c r="ER12" s="36" t="n">
        <v>0</v>
      </c>
      <c r="ES12" s="36" t="n">
        <v>0</v>
      </c>
      <c r="ET12" s="36" t="n">
        <v>0</v>
      </c>
      <c r="EU12" s="36" t="n">
        <v>0</v>
      </c>
      <c r="EV12" s="36" t="n">
        <v>0</v>
      </c>
      <c r="EW12" s="36" t="n">
        <v>0</v>
      </c>
      <c r="EX12" s="36" t="n">
        <v>0</v>
      </c>
      <c r="EY12" s="36" t="n">
        <v>0</v>
      </c>
      <c r="EZ12" s="36" t="n">
        <v>0</v>
      </c>
      <c r="FA12" s="36" t="n">
        <v>0</v>
      </c>
      <c r="FB12" s="36" t="n">
        <v>0</v>
      </c>
      <c r="FC12" s="36" t="n">
        <v>0</v>
      </c>
      <c r="FD12" s="36" t="n">
        <v>0</v>
      </c>
      <c r="FE12" s="36" t="n">
        <v>0</v>
      </c>
      <c r="FF12" s="36" t="n">
        <v>0</v>
      </c>
      <c r="FG12" s="36" t="n">
        <v>0</v>
      </c>
      <c r="FH12" s="36" t="n">
        <v>0</v>
      </c>
      <c r="FI12" s="36" t="n">
        <v>0</v>
      </c>
      <c r="FJ12" s="36" t="n">
        <v>0</v>
      </c>
      <c r="FK12" s="36" t="n">
        <v>0</v>
      </c>
      <c r="FL12" s="36" t="n">
        <v>0</v>
      </c>
      <c r="FM12" s="36" t="n">
        <v>0</v>
      </c>
      <c r="FN12" s="36" t="n">
        <v>0</v>
      </c>
      <c r="FO12" s="36" t="n">
        <v>0</v>
      </c>
      <c r="FP12" s="36" t="n">
        <v>0</v>
      </c>
      <c r="FQ12" s="36" t="n">
        <v>0</v>
      </c>
      <c r="FR12" s="36" t="n">
        <v>0</v>
      </c>
      <c r="FS12" s="36" t="n">
        <v>0</v>
      </c>
      <c r="FT12" s="36" t="n">
        <v>0</v>
      </c>
      <c r="FU12" s="36" t="n">
        <v>0</v>
      </c>
      <c r="FV12" s="36" t="n">
        <v>0</v>
      </c>
      <c r="FW12" s="36" t="n">
        <v>0</v>
      </c>
      <c r="FX12" s="36" t="n">
        <v>0</v>
      </c>
      <c r="FY12" s="36" t="n">
        <v>0</v>
      </c>
      <c r="FZ12" s="36" t="n">
        <v>0</v>
      </c>
      <c r="GA12" s="36" t="n">
        <v>0</v>
      </c>
    </row>
    <row r="13">
      <c r="A13" s="25" t="inlineStr">
        <is>
          <t>Land Acquisition</t>
        </is>
      </c>
      <c r="B13" s="25" t="inlineStr">
        <is>
          <t>$'000</t>
        </is>
      </c>
      <c r="C13" s="47">
        <f>SUM(D13:GA13)</f>
        <v/>
      </c>
      <c r="D13" s="36" t="n">
        <v>667</v>
      </c>
      <c r="E13" s="36" t="n">
        <v>667</v>
      </c>
      <c r="F13" s="36" t="n">
        <v>667</v>
      </c>
      <c r="G13" s="36" t="n">
        <v>667</v>
      </c>
      <c r="H13" s="36" t="n">
        <v>667</v>
      </c>
      <c r="I13" s="36" t="n">
        <v>667</v>
      </c>
      <c r="J13" s="36" t="n">
        <v>667</v>
      </c>
      <c r="K13" s="36" t="n">
        <v>667</v>
      </c>
      <c r="L13" s="36" t="n">
        <v>667</v>
      </c>
      <c r="M13" s="36" t="n">
        <v>667</v>
      </c>
      <c r="N13" s="36" t="n">
        <v>667</v>
      </c>
      <c r="O13" s="36" t="n">
        <v>667</v>
      </c>
      <c r="P13" s="36" t="n">
        <v>0</v>
      </c>
      <c r="Q13" s="36" t="n">
        <v>0</v>
      </c>
      <c r="R13" s="36" t="n">
        <v>0</v>
      </c>
      <c r="S13" s="36" t="n">
        <v>0</v>
      </c>
      <c r="T13" s="36" t="n">
        <v>0</v>
      </c>
      <c r="U13" s="36" t="n">
        <v>0</v>
      </c>
      <c r="V13" s="36" t="n">
        <v>0</v>
      </c>
      <c r="W13" s="36" t="n">
        <v>0</v>
      </c>
      <c r="X13" s="36" t="n">
        <v>0</v>
      </c>
      <c r="Y13" s="36" t="n">
        <v>0</v>
      </c>
      <c r="Z13" s="36" t="n">
        <v>0</v>
      </c>
      <c r="AA13" s="36" t="n">
        <v>0</v>
      </c>
      <c r="AB13" s="36" t="n">
        <v>0</v>
      </c>
      <c r="AC13" s="36" t="n">
        <v>0</v>
      </c>
      <c r="AD13" s="36" t="n">
        <v>0</v>
      </c>
      <c r="AE13" s="36" t="n">
        <v>0</v>
      </c>
      <c r="AF13" s="36" t="n">
        <v>0</v>
      </c>
      <c r="AG13" s="36" t="n">
        <v>0</v>
      </c>
      <c r="AH13" s="36" t="n">
        <v>0</v>
      </c>
      <c r="AI13" s="36" t="n">
        <v>0</v>
      </c>
      <c r="AJ13" s="36" t="n">
        <v>0</v>
      </c>
      <c r="AK13" s="36" t="n">
        <v>0</v>
      </c>
      <c r="AL13" s="36" t="n">
        <v>0</v>
      </c>
      <c r="AM13" s="36" t="n">
        <v>0</v>
      </c>
      <c r="AN13" s="36" t="n">
        <v>0</v>
      </c>
      <c r="AO13" s="36" t="n">
        <v>0</v>
      </c>
      <c r="AP13" s="36" t="n">
        <v>0</v>
      </c>
      <c r="AQ13" s="36" t="n">
        <v>0</v>
      </c>
      <c r="AR13" s="36" t="n">
        <v>0</v>
      </c>
      <c r="AS13" s="36" t="n">
        <v>0</v>
      </c>
      <c r="AT13" s="36" t="n">
        <v>0</v>
      </c>
      <c r="AU13" s="36" t="n">
        <v>0</v>
      </c>
      <c r="AV13" s="36" t="n">
        <v>0</v>
      </c>
      <c r="AW13" s="36" t="n">
        <v>0</v>
      </c>
      <c r="AX13" s="36" t="n">
        <v>0</v>
      </c>
      <c r="AY13" s="36" t="n">
        <v>0</v>
      </c>
      <c r="AZ13" s="36" t="n">
        <v>0</v>
      </c>
      <c r="BA13" s="36" t="n">
        <v>0</v>
      </c>
      <c r="BB13" s="36" t="n">
        <v>0</v>
      </c>
      <c r="BC13" s="36" t="n">
        <v>0</v>
      </c>
      <c r="BD13" s="36" t="n">
        <v>0</v>
      </c>
      <c r="BE13" s="36" t="n">
        <v>0</v>
      </c>
      <c r="BF13" s="36" t="n">
        <v>0</v>
      </c>
      <c r="BG13" s="36" t="n">
        <v>0</v>
      </c>
      <c r="BH13" s="36" t="n">
        <v>0</v>
      </c>
      <c r="BI13" s="36" t="n">
        <v>0</v>
      </c>
      <c r="BJ13" s="36" t="n">
        <v>0</v>
      </c>
      <c r="BK13" s="36" t="n">
        <v>0</v>
      </c>
      <c r="BL13" s="36" t="n">
        <v>0</v>
      </c>
      <c r="BM13" s="36" t="n">
        <v>0</v>
      </c>
      <c r="BN13" s="36" t="n">
        <v>0</v>
      </c>
      <c r="BO13" s="36" t="n">
        <v>0</v>
      </c>
      <c r="BP13" s="36" t="n">
        <v>0</v>
      </c>
      <c r="BQ13" s="36" t="n">
        <v>0</v>
      </c>
      <c r="BR13" s="36" t="n">
        <v>0</v>
      </c>
      <c r="BS13" s="36" t="n">
        <v>0</v>
      </c>
      <c r="BT13" s="36" t="n">
        <v>0</v>
      </c>
      <c r="BU13" s="36" t="n">
        <v>0</v>
      </c>
      <c r="BV13" s="36" t="n">
        <v>0</v>
      </c>
      <c r="BW13" s="36" t="n">
        <v>0</v>
      </c>
      <c r="BX13" s="36" t="n">
        <v>0</v>
      </c>
      <c r="BY13" s="36" t="n">
        <v>0</v>
      </c>
      <c r="BZ13" s="36" t="n">
        <v>0</v>
      </c>
      <c r="CA13" s="36" t="n">
        <v>0</v>
      </c>
      <c r="CB13" s="36" t="n">
        <v>0</v>
      </c>
      <c r="CC13" s="36" t="n">
        <v>0</v>
      </c>
      <c r="CD13" s="36" t="n">
        <v>0</v>
      </c>
      <c r="CE13" s="36" t="n">
        <v>0</v>
      </c>
      <c r="CF13" s="36" t="n">
        <v>0</v>
      </c>
      <c r="CG13" s="36" t="n">
        <v>0</v>
      </c>
      <c r="CH13" s="36" t="n">
        <v>0</v>
      </c>
      <c r="CI13" s="36" t="n">
        <v>0</v>
      </c>
      <c r="CJ13" s="36" t="n">
        <v>0</v>
      </c>
      <c r="CK13" s="36" t="n">
        <v>0</v>
      </c>
      <c r="CL13" s="36" t="n">
        <v>0</v>
      </c>
      <c r="CM13" s="36" t="n">
        <v>0</v>
      </c>
      <c r="CN13" s="36" t="n">
        <v>0</v>
      </c>
      <c r="CO13" s="36" t="n">
        <v>0</v>
      </c>
      <c r="CP13" s="36" t="n">
        <v>0</v>
      </c>
      <c r="CQ13" s="36" t="n">
        <v>0</v>
      </c>
      <c r="CR13" s="36" t="n">
        <v>0</v>
      </c>
      <c r="CS13" s="36" t="n">
        <v>0</v>
      </c>
      <c r="CT13" s="36" t="n">
        <v>0</v>
      </c>
      <c r="CU13" s="36" t="n">
        <v>0</v>
      </c>
      <c r="CV13" s="36" t="n">
        <v>0</v>
      </c>
      <c r="CW13" s="36" t="n">
        <v>0</v>
      </c>
      <c r="CX13" s="36" t="n">
        <v>0</v>
      </c>
      <c r="CY13" s="36" t="n">
        <v>0</v>
      </c>
      <c r="CZ13" s="36" t="n">
        <v>0</v>
      </c>
      <c r="DA13" s="36" t="n">
        <v>0</v>
      </c>
      <c r="DB13" s="36" t="n">
        <v>0</v>
      </c>
      <c r="DC13" s="36" t="n">
        <v>0</v>
      </c>
      <c r="DD13" s="36" t="n">
        <v>0</v>
      </c>
      <c r="DE13" s="36" t="n">
        <v>0</v>
      </c>
      <c r="DF13" s="36" t="n">
        <v>0</v>
      </c>
      <c r="DG13" s="36" t="n">
        <v>0</v>
      </c>
      <c r="DH13" s="36" t="n">
        <v>0</v>
      </c>
      <c r="DI13" s="36" t="n">
        <v>0</v>
      </c>
      <c r="DJ13" s="36" t="n">
        <v>0</v>
      </c>
      <c r="DK13" s="36" t="n">
        <v>0</v>
      </c>
      <c r="DL13" s="36" t="n">
        <v>0</v>
      </c>
      <c r="DM13" s="36" t="n">
        <v>0</v>
      </c>
      <c r="DN13" s="36" t="n">
        <v>0</v>
      </c>
      <c r="DO13" s="36" t="n">
        <v>0</v>
      </c>
      <c r="DP13" s="36" t="n">
        <v>0</v>
      </c>
      <c r="DQ13" s="36" t="n">
        <v>0</v>
      </c>
      <c r="DR13" s="36" t="n">
        <v>0</v>
      </c>
      <c r="DS13" s="36" t="n">
        <v>0</v>
      </c>
      <c r="DT13" s="36" t="n">
        <v>0</v>
      </c>
      <c r="DU13" s="36" t="n">
        <v>0</v>
      </c>
      <c r="DV13" s="36" t="n">
        <v>0</v>
      </c>
      <c r="DW13" s="36" t="n">
        <v>0</v>
      </c>
      <c r="DX13" s="36" t="n">
        <v>0</v>
      </c>
      <c r="DY13" s="36" t="n">
        <v>0</v>
      </c>
      <c r="DZ13" s="36" t="n">
        <v>0</v>
      </c>
      <c r="EA13" s="36" t="n">
        <v>0</v>
      </c>
      <c r="EB13" s="36" t="n">
        <v>0</v>
      </c>
      <c r="EC13" s="36" t="n">
        <v>0</v>
      </c>
      <c r="ED13" s="36" t="n">
        <v>0</v>
      </c>
      <c r="EE13" s="36" t="n">
        <v>0</v>
      </c>
      <c r="EF13" s="36" t="n">
        <v>0</v>
      </c>
      <c r="EG13" s="36" t="n">
        <v>0</v>
      </c>
      <c r="EH13" s="36" t="n">
        <v>0</v>
      </c>
      <c r="EI13" s="36" t="n">
        <v>0</v>
      </c>
      <c r="EJ13" s="36" t="n">
        <v>0</v>
      </c>
      <c r="EK13" s="36" t="n">
        <v>0</v>
      </c>
      <c r="EL13" s="36" t="n">
        <v>0</v>
      </c>
      <c r="EM13" s="36" t="n">
        <v>0</v>
      </c>
      <c r="EN13" s="36" t="n">
        <v>0</v>
      </c>
      <c r="EO13" s="36" t="n">
        <v>0</v>
      </c>
      <c r="EP13" s="36" t="n">
        <v>0</v>
      </c>
      <c r="EQ13" s="36" t="n">
        <v>0</v>
      </c>
      <c r="ER13" s="36" t="n">
        <v>0</v>
      </c>
      <c r="ES13" s="36" t="n">
        <v>0</v>
      </c>
      <c r="ET13" s="36" t="n">
        <v>0</v>
      </c>
      <c r="EU13" s="36" t="n">
        <v>0</v>
      </c>
      <c r="EV13" s="36" t="n">
        <v>0</v>
      </c>
      <c r="EW13" s="36" t="n">
        <v>0</v>
      </c>
      <c r="EX13" s="36" t="n">
        <v>0</v>
      </c>
      <c r="EY13" s="36" t="n">
        <v>0</v>
      </c>
      <c r="EZ13" s="36" t="n">
        <v>0</v>
      </c>
      <c r="FA13" s="36" t="n">
        <v>0</v>
      </c>
      <c r="FB13" s="36" t="n">
        <v>0</v>
      </c>
      <c r="FC13" s="36" t="n">
        <v>0</v>
      </c>
      <c r="FD13" s="36" t="n">
        <v>0</v>
      </c>
      <c r="FE13" s="36" t="n">
        <v>0</v>
      </c>
      <c r="FF13" s="36" t="n">
        <v>0</v>
      </c>
      <c r="FG13" s="36" t="n">
        <v>0</v>
      </c>
      <c r="FH13" s="36" t="n">
        <v>0</v>
      </c>
      <c r="FI13" s="36" t="n">
        <v>0</v>
      </c>
      <c r="FJ13" s="36" t="n">
        <v>0</v>
      </c>
      <c r="FK13" s="36" t="n">
        <v>0</v>
      </c>
      <c r="FL13" s="36" t="n">
        <v>0</v>
      </c>
      <c r="FM13" s="36" t="n">
        <v>0</v>
      </c>
      <c r="FN13" s="36" t="n">
        <v>0</v>
      </c>
      <c r="FO13" s="36" t="n">
        <v>0</v>
      </c>
      <c r="FP13" s="36" t="n">
        <v>0</v>
      </c>
      <c r="FQ13" s="36" t="n">
        <v>0</v>
      </c>
      <c r="FR13" s="36" t="n">
        <v>0</v>
      </c>
      <c r="FS13" s="36" t="n">
        <v>0</v>
      </c>
      <c r="FT13" s="36" t="n">
        <v>0</v>
      </c>
      <c r="FU13" s="36" t="n">
        <v>0</v>
      </c>
      <c r="FV13" s="36" t="n">
        <v>0</v>
      </c>
      <c r="FW13" s="36" t="n">
        <v>0</v>
      </c>
      <c r="FX13" s="36" t="n">
        <v>0</v>
      </c>
      <c r="FY13" s="36" t="n">
        <v>0</v>
      </c>
      <c r="FZ13" s="36" t="n">
        <v>0</v>
      </c>
      <c r="GA13" s="36" t="n">
        <v>0</v>
      </c>
    </row>
    <row r="14">
      <c r="A14" s="25" t="inlineStr">
        <is>
          <t>Access Roads (Initial)</t>
        </is>
      </c>
      <c r="B14" s="25" t="inlineStr">
        <is>
          <t>$'000</t>
        </is>
      </c>
      <c r="C14" s="47">
        <f>SUM(D14:GA14)</f>
        <v/>
      </c>
      <c r="D14" s="36" t="n">
        <v>333</v>
      </c>
      <c r="E14" s="36" t="n">
        <v>333</v>
      </c>
      <c r="F14" s="36" t="n">
        <v>333</v>
      </c>
      <c r="G14" s="36" t="n">
        <v>333</v>
      </c>
      <c r="H14" s="36" t="n">
        <v>333</v>
      </c>
      <c r="I14" s="36" t="n">
        <v>333</v>
      </c>
      <c r="J14" s="36" t="n">
        <v>333</v>
      </c>
      <c r="K14" s="36" t="n">
        <v>333</v>
      </c>
      <c r="L14" s="36" t="n">
        <v>333</v>
      </c>
      <c r="M14" s="36" t="n">
        <v>333</v>
      </c>
      <c r="N14" s="36" t="n">
        <v>333</v>
      </c>
      <c r="O14" s="36" t="n">
        <v>333</v>
      </c>
      <c r="P14" s="36" t="n">
        <v>0</v>
      </c>
      <c r="Q14" s="36" t="n">
        <v>0</v>
      </c>
      <c r="R14" s="36" t="n">
        <v>0</v>
      </c>
      <c r="S14" s="36" t="n">
        <v>0</v>
      </c>
      <c r="T14" s="36" t="n">
        <v>0</v>
      </c>
      <c r="U14" s="36" t="n">
        <v>0</v>
      </c>
      <c r="V14" s="36" t="n">
        <v>0</v>
      </c>
      <c r="W14" s="36" t="n">
        <v>0</v>
      </c>
      <c r="X14" s="36" t="n">
        <v>0</v>
      </c>
      <c r="Y14" s="36" t="n">
        <v>0</v>
      </c>
      <c r="Z14" s="36" t="n">
        <v>0</v>
      </c>
      <c r="AA14" s="36" t="n">
        <v>0</v>
      </c>
      <c r="AB14" s="36" t="n">
        <v>0</v>
      </c>
      <c r="AC14" s="36" t="n">
        <v>0</v>
      </c>
      <c r="AD14" s="36" t="n">
        <v>0</v>
      </c>
      <c r="AE14" s="36" t="n">
        <v>0</v>
      </c>
      <c r="AF14" s="36" t="n">
        <v>0</v>
      </c>
      <c r="AG14" s="36" t="n">
        <v>0</v>
      </c>
      <c r="AH14" s="36" t="n">
        <v>0</v>
      </c>
      <c r="AI14" s="36" t="n">
        <v>0</v>
      </c>
      <c r="AJ14" s="36" t="n">
        <v>0</v>
      </c>
      <c r="AK14" s="36" t="n">
        <v>0</v>
      </c>
      <c r="AL14" s="36" t="n">
        <v>0</v>
      </c>
      <c r="AM14" s="36" t="n">
        <v>0</v>
      </c>
      <c r="AN14" s="36" t="n">
        <v>0</v>
      </c>
      <c r="AO14" s="36" t="n">
        <v>0</v>
      </c>
      <c r="AP14" s="36" t="n">
        <v>0</v>
      </c>
      <c r="AQ14" s="36" t="n">
        <v>0</v>
      </c>
      <c r="AR14" s="36" t="n">
        <v>0</v>
      </c>
      <c r="AS14" s="36" t="n">
        <v>0</v>
      </c>
      <c r="AT14" s="36" t="n">
        <v>0</v>
      </c>
      <c r="AU14" s="36" t="n">
        <v>0</v>
      </c>
      <c r="AV14" s="36" t="n">
        <v>0</v>
      </c>
      <c r="AW14" s="36" t="n">
        <v>0</v>
      </c>
      <c r="AX14" s="36" t="n">
        <v>0</v>
      </c>
      <c r="AY14" s="36" t="n">
        <v>0</v>
      </c>
      <c r="AZ14" s="36" t="n">
        <v>0</v>
      </c>
      <c r="BA14" s="36" t="n">
        <v>0</v>
      </c>
      <c r="BB14" s="36" t="n">
        <v>0</v>
      </c>
      <c r="BC14" s="36" t="n">
        <v>0</v>
      </c>
      <c r="BD14" s="36" t="n">
        <v>0</v>
      </c>
      <c r="BE14" s="36" t="n">
        <v>0</v>
      </c>
      <c r="BF14" s="36" t="n">
        <v>0</v>
      </c>
      <c r="BG14" s="36" t="n">
        <v>0</v>
      </c>
      <c r="BH14" s="36" t="n">
        <v>0</v>
      </c>
      <c r="BI14" s="36" t="n">
        <v>0</v>
      </c>
      <c r="BJ14" s="36" t="n">
        <v>0</v>
      </c>
      <c r="BK14" s="36" t="n">
        <v>0</v>
      </c>
      <c r="BL14" s="36" t="n">
        <v>0</v>
      </c>
      <c r="BM14" s="36" t="n">
        <v>0</v>
      </c>
      <c r="BN14" s="36" t="n">
        <v>0</v>
      </c>
      <c r="BO14" s="36" t="n">
        <v>0</v>
      </c>
      <c r="BP14" s="36" t="n">
        <v>0</v>
      </c>
      <c r="BQ14" s="36" t="n">
        <v>0</v>
      </c>
      <c r="BR14" s="36" t="n">
        <v>0</v>
      </c>
      <c r="BS14" s="36" t="n">
        <v>0</v>
      </c>
      <c r="BT14" s="36" t="n">
        <v>0</v>
      </c>
      <c r="BU14" s="36" t="n">
        <v>0</v>
      </c>
      <c r="BV14" s="36" t="n">
        <v>0</v>
      </c>
      <c r="BW14" s="36" t="n">
        <v>0</v>
      </c>
      <c r="BX14" s="36" t="n">
        <v>0</v>
      </c>
      <c r="BY14" s="36" t="n">
        <v>0</v>
      </c>
      <c r="BZ14" s="36" t="n">
        <v>0</v>
      </c>
      <c r="CA14" s="36" t="n">
        <v>0</v>
      </c>
      <c r="CB14" s="36" t="n">
        <v>0</v>
      </c>
      <c r="CC14" s="36" t="n">
        <v>0</v>
      </c>
      <c r="CD14" s="36" t="n">
        <v>0</v>
      </c>
      <c r="CE14" s="36" t="n">
        <v>0</v>
      </c>
      <c r="CF14" s="36" t="n">
        <v>0</v>
      </c>
      <c r="CG14" s="36" t="n">
        <v>0</v>
      </c>
      <c r="CH14" s="36" t="n">
        <v>0</v>
      </c>
      <c r="CI14" s="36" t="n">
        <v>0</v>
      </c>
      <c r="CJ14" s="36" t="n">
        <v>0</v>
      </c>
      <c r="CK14" s="36" t="n">
        <v>0</v>
      </c>
      <c r="CL14" s="36" t="n">
        <v>0</v>
      </c>
      <c r="CM14" s="36" t="n">
        <v>0</v>
      </c>
      <c r="CN14" s="36" t="n">
        <v>0</v>
      </c>
      <c r="CO14" s="36" t="n">
        <v>0</v>
      </c>
      <c r="CP14" s="36" t="n">
        <v>0</v>
      </c>
      <c r="CQ14" s="36" t="n">
        <v>0</v>
      </c>
      <c r="CR14" s="36" t="n">
        <v>0</v>
      </c>
      <c r="CS14" s="36" t="n">
        <v>0</v>
      </c>
      <c r="CT14" s="36" t="n">
        <v>0</v>
      </c>
      <c r="CU14" s="36" t="n">
        <v>0</v>
      </c>
      <c r="CV14" s="36" t="n">
        <v>0</v>
      </c>
      <c r="CW14" s="36" t="n">
        <v>0</v>
      </c>
      <c r="CX14" s="36" t="n">
        <v>0</v>
      </c>
      <c r="CY14" s="36" t="n">
        <v>0</v>
      </c>
      <c r="CZ14" s="36" t="n">
        <v>0</v>
      </c>
      <c r="DA14" s="36" t="n">
        <v>0</v>
      </c>
      <c r="DB14" s="36" t="n">
        <v>0</v>
      </c>
      <c r="DC14" s="36" t="n">
        <v>0</v>
      </c>
      <c r="DD14" s="36" t="n">
        <v>0</v>
      </c>
      <c r="DE14" s="36" t="n">
        <v>0</v>
      </c>
      <c r="DF14" s="36" t="n">
        <v>0</v>
      </c>
      <c r="DG14" s="36" t="n">
        <v>0</v>
      </c>
      <c r="DH14" s="36" t="n">
        <v>0</v>
      </c>
      <c r="DI14" s="36" t="n">
        <v>0</v>
      </c>
      <c r="DJ14" s="36" t="n">
        <v>0</v>
      </c>
      <c r="DK14" s="36" t="n">
        <v>0</v>
      </c>
      <c r="DL14" s="36" t="n">
        <v>0</v>
      </c>
      <c r="DM14" s="36" t="n">
        <v>0</v>
      </c>
      <c r="DN14" s="36" t="n">
        <v>0</v>
      </c>
      <c r="DO14" s="36" t="n">
        <v>0</v>
      </c>
      <c r="DP14" s="36" t="n">
        <v>0</v>
      </c>
      <c r="DQ14" s="36" t="n">
        <v>0</v>
      </c>
      <c r="DR14" s="36" t="n">
        <v>0</v>
      </c>
      <c r="DS14" s="36" t="n">
        <v>0</v>
      </c>
      <c r="DT14" s="36" t="n">
        <v>0</v>
      </c>
      <c r="DU14" s="36" t="n">
        <v>0</v>
      </c>
      <c r="DV14" s="36" t="n">
        <v>0</v>
      </c>
      <c r="DW14" s="36" t="n">
        <v>0</v>
      </c>
      <c r="DX14" s="36" t="n">
        <v>0</v>
      </c>
      <c r="DY14" s="36" t="n">
        <v>0</v>
      </c>
      <c r="DZ14" s="36" t="n">
        <v>0</v>
      </c>
      <c r="EA14" s="36" t="n">
        <v>0</v>
      </c>
      <c r="EB14" s="36" t="n">
        <v>0</v>
      </c>
      <c r="EC14" s="36" t="n">
        <v>0</v>
      </c>
      <c r="ED14" s="36" t="n">
        <v>0</v>
      </c>
      <c r="EE14" s="36" t="n">
        <v>0</v>
      </c>
      <c r="EF14" s="36" t="n">
        <v>0</v>
      </c>
      <c r="EG14" s="36" t="n">
        <v>0</v>
      </c>
      <c r="EH14" s="36" t="n">
        <v>0</v>
      </c>
      <c r="EI14" s="36" t="n">
        <v>0</v>
      </c>
      <c r="EJ14" s="36" t="n">
        <v>0</v>
      </c>
      <c r="EK14" s="36" t="n">
        <v>0</v>
      </c>
      <c r="EL14" s="36" t="n">
        <v>0</v>
      </c>
      <c r="EM14" s="36" t="n">
        <v>0</v>
      </c>
      <c r="EN14" s="36" t="n">
        <v>0</v>
      </c>
      <c r="EO14" s="36" t="n">
        <v>0</v>
      </c>
      <c r="EP14" s="36" t="n">
        <v>0</v>
      </c>
      <c r="EQ14" s="36" t="n">
        <v>0</v>
      </c>
      <c r="ER14" s="36" t="n">
        <v>0</v>
      </c>
      <c r="ES14" s="36" t="n">
        <v>0</v>
      </c>
      <c r="ET14" s="36" t="n">
        <v>0</v>
      </c>
      <c r="EU14" s="36" t="n">
        <v>0</v>
      </c>
      <c r="EV14" s="36" t="n">
        <v>0</v>
      </c>
      <c r="EW14" s="36" t="n">
        <v>0</v>
      </c>
      <c r="EX14" s="36" t="n">
        <v>0</v>
      </c>
      <c r="EY14" s="36" t="n">
        <v>0</v>
      </c>
      <c r="EZ14" s="36" t="n">
        <v>0</v>
      </c>
      <c r="FA14" s="36" t="n">
        <v>0</v>
      </c>
      <c r="FB14" s="36" t="n">
        <v>0</v>
      </c>
      <c r="FC14" s="36" t="n">
        <v>0</v>
      </c>
      <c r="FD14" s="36" t="n">
        <v>0</v>
      </c>
      <c r="FE14" s="36" t="n">
        <v>0</v>
      </c>
      <c r="FF14" s="36" t="n">
        <v>0</v>
      </c>
      <c r="FG14" s="36" t="n">
        <v>0</v>
      </c>
      <c r="FH14" s="36" t="n">
        <v>0</v>
      </c>
      <c r="FI14" s="36" t="n">
        <v>0</v>
      </c>
      <c r="FJ14" s="36" t="n">
        <v>0</v>
      </c>
      <c r="FK14" s="36" t="n">
        <v>0</v>
      </c>
      <c r="FL14" s="36" t="n">
        <v>0</v>
      </c>
      <c r="FM14" s="36" t="n">
        <v>0</v>
      </c>
      <c r="FN14" s="36" t="n">
        <v>0</v>
      </c>
      <c r="FO14" s="36" t="n">
        <v>0</v>
      </c>
      <c r="FP14" s="36" t="n">
        <v>0</v>
      </c>
      <c r="FQ14" s="36" t="n">
        <v>0</v>
      </c>
      <c r="FR14" s="36" t="n">
        <v>0</v>
      </c>
      <c r="FS14" s="36" t="n">
        <v>0</v>
      </c>
      <c r="FT14" s="36" t="n">
        <v>0</v>
      </c>
      <c r="FU14" s="36" t="n">
        <v>0</v>
      </c>
      <c r="FV14" s="36" t="n">
        <v>0</v>
      </c>
      <c r="FW14" s="36" t="n">
        <v>0</v>
      </c>
      <c r="FX14" s="36" t="n">
        <v>0</v>
      </c>
      <c r="FY14" s="36" t="n">
        <v>0</v>
      </c>
      <c r="FZ14" s="36" t="n">
        <v>0</v>
      </c>
      <c r="GA14" s="36" t="n">
        <v>0</v>
      </c>
    </row>
    <row r="15">
      <c r="A15" s="25" t="inlineStr">
        <is>
          <t>Exploration Drilling (Infill)</t>
        </is>
      </c>
      <c r="B15" s="25" t="inlineStr">
        <is>
          <t>$'000</t>
        </is>
      </c>
      <c r="C15" s="47">
        <f>SUM(D15:GA15)</f>
        <v/>
      </c>
      <c r="D15" s="36" t="n">
        <v>500</v>
      </c>
      <c r="E15" s="36" t="n">
        <v>500</v>
      </c>
      <c r="F15" s="36" t="n">
        <v>500</v>
      </c>
      <c r="G15" s="36" t="n">
        <v>500</v>
      </c>
      <c r="H15" s="36" t="n">
        <v>500</v>
      </c>
      <c r="I15" s="36" t="n">
        <v>500</v>
      </c>
      <c r="J15" s="36" t="n">
        <v>500</v>
      </c>
      <c r="K15" s="36" t="n">
        <v>500</v>
      </c>
      <c r="L15" s="36" t="n">
        <v>500</v>
      </c>
      <c r="M15" s="36" t="n">
        <v>500</v>
      </c>
      <c r="N15" s="36" t="n">
        <v>500</v>
      </c>
      <c r="O15" s="36" t="n">
        <v>500</v>
      </c>
      <c r="P15" s="36" t="n">
        <v>0</v>
      </c>
      <c r="Q15" s="36" t="n">
        <v>0</v>
      </c>
      <c r="R15" s="36" t="n">
        <v>0</v>
      </c>
      <c r="S15" s="36" t="n">
        <v>0</v>
      </c>
      <c r="T15" s="36" t="n">
        <v>0</v>
      </c>
      <c r="U15" s="36" t="n">
        <v>0</v>
      </c>
      <c r="V15" s="36" t="n">
        <v>0</v>
      </c>
      <c r="W15" s="36" t="n">
        <v>0</v>
      </c>
      <c r="X15" s="36" t="n">
        <v>0</v>
      </c>
      <c r="Y15" s="36" t="n">
        <v>0</v>
      </c>
      <c r="Z15" s="36" t="n">
        <v>0</v>
      </c>
      <c r="AA15" s="36" t="n">
        <v>0</v>
      </c>
      <c r="AB15" s="36" t="n">
        <v>0</v>
      </c>
      <c r="AC15" s="36" t="n">
        <v>0</v>
      </c>
      <c r="AD15" s="36" t="n">
        <v>0</v>
      </c>
      <c r="AE15" s="36" t="n">
        <v>0</v>
      </c>
      <c r="AF15" s="36" t="n">
        <v>0</v>
      </c>
      <c r="AG15" s="36" t="n">
        <v>0</v>
      </c>
      <c r="AH15" s="36" t="n">
        <v>0</v>
      </c>
      <c r="AI15" s="36" t="n">
        <v>0</v>
      </c>
      <c r="AJ15" s="36" t="n">
        <v>0</v>
      </c>
      <c r="AK15" s="36" t="n">
        <v>0</v>
      </c>
      <c r="AL15" s="36" t="n">
        <v>0</v>
      </c>
      <c r="AM15" s="36" t="n">
        <v>0</v>
      </c>
      <c r="AN15" s="36" t="n">
        <v>0</v>
      </c>
      <c r="AO15" s="36" t="n">
        <v>0</v>
      </c>
      <c r="AP15" s="36" t="n">
        <v>0</v>
      </c>
      <c r="AQ15" s="36" t="n">
        <v>0</v>
      </c>
      <c r="AR15" s="36" t="n">
        <v>0</v>
      </c>
      <c r="AS15" s="36" t="n">
        <v>0</v>
      </c>
      <c r="AT15" s="36" t="n">
        <v>0</v>
      </c>
      <c r="AU15" s="36" t="n">
        <v>0</v>
      </c>
      <c r="AV15" s="36" t="n">
        <v>0</v>
      </c>
      <c r="AW15" s="36" t="n">
        <v>0</v>
      </c>
      <c r="AX15" s="36" t="n">
        <v>0</v>
      </c>
      <c r="AY15" s="36" t="n">
        <v>0</v>
      </c>
      <c r="AZ15" s="36" t="n">
        <v>0</v>
      </c>
      <c r="BA15" s="36" t="n">
        <v>0</v>
      </c>
      <c r="BB15" s="36" t="n">
        <v>0</v>
      </c>
      <c r="BC15" s="36" t="n">
        <v>0</v>
      </c>
      <c r="BD15" s="36" t="n">
        <v>0</v>
      </c>
      <c r="BE15" s="36" t="n">
        <v>0</v>
      </c>
      <c r="BF15" s="36" t="n">
        <v>0</v>
      </c>
      <c r="BG15" s="36" t="n">
        <v>0</v>
      </c>
      <c r="BH15" s="36" t="n">
        <v>0</v>
      </c>
      <c r="BI15" s="36" t="n">
        <v>0</v>
      </c>
      <c r="BJ15" s="36" t="n">
        <v>0</v>
      </c>
      <c r="BK15" s="36" t="n">
        <v>0</v>
      </c>
      <c r="BL15" s="36" t="n">
        <v>0</v>
      </c>
      <c r="BM15" s="36" t="n">
        <v>0</v>
      </c>
      <c r="BN15" s="36" t="n">
        <v>0</v>
      </c>
      <c r="BO15" s="36" t="n">
        <v>0</v>
      </c>
      <c r="BP15" s="36" t="n">
        <v>0</v>
      </c>
      <c r="BQ15" s="36" t="n">
        <v>0</v>
      </c>
      <c r="BR15" s="36" t="n">
        <v>0</v>
      </c>
      <c r="BS15" s="36" t="n">
        <v>0</v>
      </c>
      <c r="BT15" s="36" t="n">
        <v>0</v>
      </c>
      <c r="BU15" s="36" t="n">
        <v>0</v>
      </c>
      <c r="BV15" s="36" t="n">
        <v>0</v>
      </c>
      <c r="BW15" s="36" t="n">
        <v>0</v>
      </c>
      <c r="BX15" s="36" t="n">
        <v>0</v>
      </c>
      <c r="BY15" s="36" t="n">
        <v>0</v>
      </c>
      <c r="BZ15" s="36" t="n">
        <v>0</v>
      </c>
      <c r="CA15" s="36" t="n">
        <v>0</v>
      </c>
      <c r="CB15" s="36" t="n">
        <v>0</v>
      </c>
      <c r="CC15" s="36" t="n">
        <v>0</v>
      </c>
      <c r="CD15" s="36" t="n">
        <v>0</v>
      </c>
      <c r="CE15" s="36" t="n">
        <v>0</v>
      </c>
      <c r="CF15" s="36" t="n">
        <v>0</v>
      </c>
      <c r="CG15" s="36" t="n">
        <v>0</v>
      </c>
      <c r="CH15" s="36" t="n">
        <v>0</v>
      </c>
      <c r="CI15" s="36" t="n">
        <v>0</v>
      </c>
      <c r="CJ15" s="36" t="n">
        <v>0</v>
      </c>
      <c r="CK15" s="36" t="n">
        <v>0</v>
      </c>
      <c r="CL15" s="36" t="n">
        <v>0</v>
      </c>
      <c r="CM15" s="36" t="n">
        <v>0</v>
      </c>
      <c r="CN15" s="36" t="n">
        <v>0</v>
      </c>
      <c r="CO15" s="36" t="n">
        <v>0</v>
      </c>
      <c r="CP15" s="36" t="n">
        <v>0</v>
      </c>
      <c r="CQ15" s="36" t="n">
        <v>0</v>
      </c>
      <c r="CR15" s="36" t="n">
        <v>0</v>
      </c>
      <c r="CS15" s="36" t="n">
        <v>0</v>
      </c>
      <c r="CT15" s="36" t="n">
        <v>0</v>
      </c>
      <c r="CU15" s="36" t="n">
        <v>0</v>
      </c>
      <c r="CV15" s="36" t="n">
        <v>0</v>
      </c>
      <c r="CW15" s="36" t="n">
        <v>0</v>
      </c>
      <c r="CX15" s="36" t="n">
        <v>0</v>
      </c>
      <c r="CY15" s="36" t="n">
        <v>0</v>
      </c>
      <c r="CZ15" s="36" t="n">
        <v>0</v>
      </c>
      <c r="DA15" s="36" t="n">
        <v>0</v>
      </c>
      <c r="DB15" s="36" t="n">
        <v>0</v>
      </c>
      <c r="DC15" s="36" t="n">
        <v>0</v>
      </c>
      <c r="DD15" s="36" t="n">
        <v>0</v>
      </c>
      <c r="DE15" s="36" t="n">
        <v>0</v>
      </c>
      <c r="DF15" s="36" t="n">
        <v>0</v>
      </c>
      <c r="DG15" s="36" t="n">
        <v>0</v>
      </c>
      <c r="DH15" s="36" t="n">
        <v>0</v>
      </c>
      <c r="DI15" s="36" t="n">
        <v>0</v>
      </c>
      <c r="DJ15" s="36" t="n">
        <v>0</v>
      </c>
      <c r="DK15" s="36" t="n">
        <v>0</v>
      </c>
      <c r="DL15" s="36" t="n">
        <v>0</v>
      </c>
      <c r="DM15" s="36" t="n">
        <v>0</v>
      </c>
      <c r="DN15" s="36" t="n">
        <v>0</v>
      </c>
      <c r="DO15" s="36" t="n">
        <v>0</v>
      </c>
      <c r="DP15" s="36" t="n">
        <v>0</v>
      </c>
      <c r="DQ15" s="36" t="n">
        <v>0</v>
      </c>
      <c r="DR15" s="36" t="n">
        <v>0</v>
      </c>
      <c r="DS15" s="36" t="n">
        <v>0</v>
      </c>
      <c r="DT15" s="36" t="n">
        <v>0</v>
      </c>
      <c r="DU15" s="36" t="n">
        <v>0</v>
      </c>
      <c r="DV15" s="36" t="n">
        <v>0</v>
      </c>
      <c r="DW15" s="36" t="n">
        <v>0</v>
      </c>
      <c r="DX15" s="36" t="n">
        <v>0</v>
      </c>
      <c r="DY15" s="36" t="n">
        <v>0</v>
      </c>
      <c r="DZ15" s="36" t="n">
        <v>0</v>
      </c>
      <c r="EA15" s="36" t="n">
        <v>0</v>
      </c>
      <c r="EB15" s="36" t="n">
        <v>0</v>
      </c>
      <c r="EC15" s="36" t="n">
        <v>0</v>
      </c>
      <c r="ED15" s="36" t="n">
        <v>0</v>
      </c>
      <c r="EE15" s="36" t="n">
        <v>0</v>
      </c>
      <c r="EF15" s="36" t="n">
        <v>0</v>
      </c>
      <c r="EG15" s="36" t="n">
        <v>0</v>
      </c>
      <c r="EH15" s="36" t="n">
        <v>0</v>
      </c>
      <c r="EI15" s="36" t="n">
        <v>0</v>
      </c>
      <c r="EJ15" s="36" t="n">
        <v>0</v>
      </c>
      <c r="EK15" s="36" t="n">
        <v>0</v>
      </c>
      <c r="EL15" s="36" t="n">
        <v>0</v>
      </c>
      <c r="EM15" s="36" t="n">
        <v>0</v>
      </c>
      <c r="EN15" s="36" t="n">
        <v>0</v>
      </c>
      <c r="EO15" s="36" t="n">
        <v>0</v>
      </c>
      <c r="EP15" s="36" t="n">
        <v>0</v>
      </c>
      <c r="EQ15" s="36" t="n">
        <v>0</v>
      </c>
      <c r="ER15" s="36" t="n">
        <v>0</v>
      </c>
      <c r="ES15" s="36" t="n">
        <v>0</v>
      </c>
      <c r="ET15" s="36" t="n">
        <v>0</v>
      </c>
      <c r="EU15" s="36" t="n">
        <v>0</v>
      </c>
      <c r="EV15" s="36" t="n">
        <v>0</v>
      </c>
      <c r="EW15" s="36" t="n">
        <v>0</v>
      </c>
      <c r="EX15" s="36" t="n">
        <v>0</v>
      </c>
      <c r="EY15" s="36" t="n">
        <v>0</v>
      </c>
      <c r="EZ15" s="36" t="n">
        <v>0</v>
      </c>
      <c r="FA15" s="36" t="n">
        <v>0</v>
      </c>
      <c r="FB15" s="36" t="n">
        <v>0</v>
      </c>
      <c r="FC15" s="36" t="n">
        <v>0</v>
      </c>
      <c r="FD15" s="36" t="n">
        <v>0</v>
      </c>
      <c r="FE15" s="36" t="n">
        <v>0</v>
      </c>
      <c r="FF15" s="36" t="n">
        <v>0</v>
      </c>
      <c r="FG15" s="36" t="n">
        <v>0</v>
      </c>
      <c r="FH15" s="36" t="n">
        <v>0</v>
      </c>
      <c r="FI15" s="36" t="n">
        <v>0</v>
      </c>
      <c r="FJ15" s="36" t="n">
        <v>0</v>
      </c>
      <c r="FK15" s="36" t="n">
        <v>0</v>
      </c>
      <c r="FL15" s="36" t="n">
        <v>0</v>
      </c>
      <c r="FM15" s="36" t="n">
        <v>0</v>
      </c>
      <c r="FN15" s="36" t="n">
        <v>0</v>
      </c>
      <c r="FO15" s="36" t="n">
        <v>0</v>
      </c>
      <c r="FP15" s="36" t="n">
        <v>0</v>
      </c>
      <c r="FQ15" s="36" t="n">
        <v>0</v>
      </c>
      <c r="FR15" s="36" t="n">
        <v>0</v>
      </c>
      <c r="FS15" s="36" t="n">
        <v>0</v>
      </c>
      <c r="FT15" s="36" t="n">
        <v>0</v>
      </c>
      <c r="FU15" s="36" t="n">
        <v>0</v>
      </c>
      <c r="FV15" s="36" t="n">
        <v>0</v>
      </c>
      <c r="FW15" s="36" t="n">
        <v>0</v>
      </c>
      <c r="FX15" s="36" t="n">
        <v>0</v>
      </c>
      <c r="FY15" s="36" t="n">
        <v>0</v>
      </c>
      <c r="FZ15" s="36" t="n">
        <v>0</v>
      </c>
      <c r="GA15" s="36" t="n">
        <v>0</v>
      </c>
    </row>
    <row r="16">
      <c r="A16" s="25" t="inlineStr">
        <is>
          <t>Community Development</t>
        </is>
      </c>
      <c r="B16" s="25" t="inlineStr">
        <is>
          <t>$'000</t>
        </is>
      </c>
      <c r="C16" s="47">
        <f>SUM(D16:GA16)</f>
        <v/>
      </c>
      <c r="D16" s="36" t="n">
        <v>167</v>
      </c>
      <c r="E16" s="36" t="n">
        <v>167</v>
      </c>
      <c r="F16" s="36" t="n">
        <v>167</v>
      </c>
      <c r="G16" s="36" t="n">
        <v>167</v>
      </c>
      <c r="H16" s="36" t="n">
        <v>167</v>
      </c>
      <c r="I16" s="36" t="n">
        <v>167</v>
      </c>
      <c r="J16" s="36" t="n">
        <v>167</v>
      </c>
      <c r="K16" s="36" t="n">
        <v>167</v>
      </c>
      <c r="L16" s="36" t="n">
        <v>167</v>
      </c>
      <c r="M16" s="36" t="n">
        <v>167</v>
      </c>
      <c r="N16" s="36" t="n">
        <v>167</v>
      </c>
      <c r="O16" s="36" t="n">
        <v>167</v>
      </c>
      <c r="P16" s="36" t="n">
        <v>0</v>
      </c>
      <c r="Q16" s="36" t="n">
        <v>0</v>
      </c>
      <c r="R16" s="36" t="n">
        <v>0</v>
      </c>
      <c r="S16" s="36" t="n">
        <v>0</v>
      </c>
      <c r="T16" s="36" t="n">
        <v>0</v>
      </c>
      <c r="U16" s="36" t="n">
        <v>0</v>
      </c>
      <c r="V16" s="36" t="n">
        <v>0</v>
      </c>
      <c r="W16" s="36" t="n">
        <v>0</v>
      </c>
      <c r="X16" s="36" t="n">
        <v>0</v>
      </c>
      <c r="Y16" s="36" t="n">
        <v>0</v>
      </c>
      <c r="Z16" s="36" t="n">
        <v>0</v>
      </c>
      <c r="AA16" s="36" t="n">
        <v>0</v>
      </c>
      <c r="AB16" s="36" t="n">
        <v>0</v>
      </c>
      <c r="AC16" s="36" t="n">
        <v>0</v>
      </c>
      <c r="AD16" s="36" t="n">
        <v>0</v>
      </c>
      <c r="AE16" s="36" t="n">
        <v>0</v>
      </c>
      <c r="AF16" s="36" t="n">
        <v>0</v>
      </c>
      <c r="AG16" s="36" t="n">
        <v>0</v>
      </c>
      <c r="AH16" s="36" t="n">
        <v>0</v>
      </c>
      <c r="AI16" s="36" t="n">
        <v>0</v>
      </c>
      <c r="AJ16" s="36" t="n">
        <v>0</v>
      </c>
      <c r="AK16" s="36" t="n">
        <v>0</v>
      </c>
      <c r="AL16" s="36" t="n">
        <v>0</v>
      </c>
      <c r="AM16" s="36" t="n">
        <v>0</v>
      </c>
      <c r="AN16" s="36" t="n">
        <v>0</v>
      </c>
      <c r="AO16" s="36" t="n">
        <v>0</v>
      </c>
      <c r="AP16" s="36" t="n">
        <v>0</v>
      </c>
      <c r="AQ16" s="36" t="n">
        <v>0</v>
      </c>
      <c r="AR16" s="36" t="n">
        <v>0</v>
      </c>
      <c r="AS16" s="36" t="n">
        <v>0</v>
      </c>
      <c r="AT16" s="36" t="n">
        <v>0</v>
      </c>
      <c r="AU16" s="36" t="n">
        <v>0</v>
      </c>
      <c r="AV16" s="36" t="n">
        <v>0</v>
      </c>
      <c r="AW16" s="36" t="n">
        <v>0</v>
      </c>
      <c r="AX16" s="36" t="n">
        <v>0</v>
      </c>
      <c r="AY16" s="36" t="n">
        <v>0</v>
      </c>
      <c r="AZ16" s="36" t="n">
        <v>0</v>
      </c>
      <c r="BA16" s="36" t="n">
        <v>0</v>
      </c>
      <c r="BB16" s="36" t="n">
        <v>0</v>
      </c>
      <c r="BC16" s="36" t="n">
        <v>0</v>
      </c>
      <c r="BD16" s="36" t="n">
        <v>0</v>
      </c>
      <c r="BE16" s="36" t="n">
        <v>0</v>
      </c>
      <c r="BF16" s="36" t="n">
        <v>0</v>
      </c>
      <c r="BG16" s="36" t="n">
        <v>0</v>
      </c>
      <c r="BH16" s="36" t="n">
        <v>0</v>
      </c>
      <c r="BI16" s="36" t="n">
        <v>0</v>
      </c>
      <c r="BJ16" s="36" t="n">
        <v>0</v>
      </c>
      <c r="BK16" s="36" t="n">
        <v>0</v>
      </c>
      <c r="BL16" s="36" t="n">
        <v>0</v>
      </c>
      <c r="BM16" s="36" t="n">
        <v>0</v>
      </c>
      <c r="BN16" s="36" t="n">
        <v>0</v>
      </c>
      <c r="BO16" s="36" t="n">
        <v>0</v>
      </c>
      <c r="BP16" s="36" t="n">
        <v>0</v>
      </c>
      <c r="BQ16" s="36" t="n">
        <v>0</v>
      </c>
      <c r="BR16" s="36" t="n">
        <v>0</v>
      </c>
      <c r="BS16" s="36" t="n">
        <v>0</v>
      </c>
      <c r="BT16" s="36" t="n">
        <v>0</v>
      </c>
      <c r="BU16" s="36" t="n">
        <v>0</v>
      </c>
      <c r="BV16" s="36" t="n">
        <v>0</v>
      </c>
      <c r="BW16" s="36" t="n">
        <v>0</v>
      </c>
      <c r="BX16" s="36" t="n">
        <v>0</v>
      </c>
      <c r="BY16" s="36" t="n">
        <v>0</v>
      </c>
      <c r="BZ16" s="36" t="n">
        <v>0</v>
      </c>
      <c r="CA16" s="36" t="n">
        <v>0</v>
      </c>
      <c r="CB16" s="36" t="n">
        <v>0</v>
      </c>
      <c r="CC16" s="36" t="n">
        <v>0</v>
      </c>
      <c r="CD16" s="36" t="n">
        <v>0</v>
      </c>
      <c r="CE16" s="36" t="n">
        <v>0</v>
      </c>
      <c r="CF16" s="36" t="n">
        <v>0</v>
      </c>
      <c r="CG16" s="36" t="n">
        <v>0</v>
      </c>
      <c r="CH16" s="36" t="n">
        <v>0</v>
      </c>
      <c r="CI16" s="36" t="n">
        <v>0</v>
      </c>
      <c r="CJ16" s="36" t="n">
        <v>0</v>
      </c>
      <c r="CK16" s="36" t="n">
        <v>0</v>
      </c>
      <c r="CL16" s="36" t="n">
        <v>0</v>
      </c>
      <c r="CM16" s="36" t="n">
        <v>0</v>
      </c>
      <c r="CN16" s="36" t="n">
        <v>0</v>
      </c>
      <c r="CO16" s="36" t="n">
        <v>0</v>
      </c>
      <c r="CP16" s="36" t="n">
        <v>0</v>
      </c>
      <c r="CQ16" s="36" t="n">
        <v>0</v>
      </c>
      <c r="CR16" s="36" t="n">
        <v>0</v>
      </c>
      <c r="CS16" s="36" t="n">
        <v>0</v>
      </c>
      <c r="CT16" s="36" t="n">
        <v>0</v>
      </c>
      <c r="CU16" s="36" t="n">
        <v>0</v>
      </c>
      <c r="CV16" s="36" t="n">
        <v>0</v>
      </c>
      <c r="CW16" s="36" t="n">
        <v>0</v>
      </c>
      <c r="CX16" s="36" t="n">
        <v>0</v>
      </c>
      <c r="CY16" s="36" t="n">
        <v>0</v>
      </c>
      <c r="CZ16" s="36" t="n">
        <v>0</v>
      </c>
      <c r="DA16" s="36" t="n">
        <v>0</v>
      </c>
      <c r="DB16" s="36" t="n">
        <v>0</v>
      </c>
      <c r="DC16" s="36" t="n">
        <v>0</v>
      </c>
      <c r="DD16" s="36" t="n">
        <v>0</v>
      </c>
      <c r="DE16" s="36" t="n">
        <v>0</v>
      </c>
      <c r="DF16" s="36" t="n">
        <v>0</v>
      </c>
      <c r="DG16" s="36" t="n">
        <v>0</v>
      </c>
      <c r="DH16" s="36" t="n">
        <v>0</v>
      </c>
      <c r="DI16" s="36" t="n">
        <v>0</v>
      </c>
      <c r="DJ16" s="36" t="n">
        <v>0</v>
      </c>
      <c r="DK16" s="36" t="n">
        <v>0</v>
      </c>
      <c r="DL16" s="36" t="n">
        <v>0</v>
      </c>
      <c r="DM16" s="36" t="n">
        <v>0</v>
      </c>
      <c r="DN16" s="36" t="n">
        <v>0</v>
      </c>
      <c r="DO16" s="36" t="n">
        <v>0</v>
      </c>
      <c r="DP16" s="36" t="n">
        <v>0</v>
      </c>
      <c r="DQ16" s="36" t="n">
        <v>0</v>
      </c>
      <c r="DR16" s="36" t="n">
        <v>0</v>
      </c>
      <c r="DS16" s="36" t="n">
        <v>0</v>
      </c>
      <c r="DT16" s="36" t="n">
        <v>0</v>
      </c>
      <c r="DU16" s="36" t="n">
        <v>0</v>
      </c>
      <c r="DV16" s="36" t="n">
        <v>0</v>
      </c>
      <c r="DW16" s="36" t="n">
        <v>0</v>
      </c>
      <c r="DX16" s="36" t="n">
        <v>0</v>
      </c>
      <c r="DY16" s="36" t="n">
        <v>0</v>
      </c>
      <c r="DZ16" s="36" t="n">
        <v>0</v>
      </c>
      <c r="EA16" s="36" t="n">
        <v>0</v>
      </c>
      <c r="EB16" s="36" t="n">
        <v>0</v>
      </c>
      <c r="EC16" s="36" t="n">
        <v>0</v>
      </c>
      <c r="ED16" s="36" t="n">
        <v>0</v>
      </c>
      <c r="EE16" s="36" t="n">
        <v>0</v>
      </c>
      <c r="EF16" s="36" t="n">
        <v>0</v>
      </c>
      <c r="EG16" s="36" t="n">
        <v>0</v>
      </c>
      <c r="EH16" s="36" t="n">
        <v>0</v>
      </c>
      <c r="EI16" s="36" t="n">
        <v>0</v>
      </c>
      <c r="EJ16" s="36" t="n">
        <v>0</v>
      </c>
      <c r="EK16" s="36" t="n">
        <v>0</v>
      </c>
      <c r="EL16" s="36" t="n">
        <v>0</v>
      </c>
      <c r="EM16" s="36" t="n">
        <v>0</v>
      </c>
      <c r="EN16" s="36" t="n">
        <v>0</v>
      </c>
      <c r="EO16" s="36" t="n">
        <v>0</v>
      </c>
      <c r="EP16" s="36" t="n">
        <v>0</v>
      </c>
      <c r="EQ16" s="36" t="n">
        <v>0</v>
      </c>
      <c r="ER16" s="36" t="n">
        <v>0</v>
      </c>
      <c r="ES16" s="36" t="n">
        <v>0</v>
      </c>
      <c r="ET16" s="36" t="n">
        <v>0</v>
      </c>
      <c r="EU16" s="36" t="n">
        <v>0</v>
      </c>
      <c r="EV16" s="36" t="n">
        <v>0</v>
      </c>
      <c r="EW16" s="36" t="n">
        <v>0</v>
      </c>
      <c r="EX16" s="36" t="n">
        <v>0</v>
      </c>
      <c r="EY16" s="36" t="n">
        <v>0</v>
      </c>
      <c r="EZ16" s="36" t="n">
        <v>0</v>
      </c>
      <c r="FA16" s="36" t="n">
        <v>0</v>
      </c>
      <c r="FB16" s="36" t="n">
        <v>0</v>
      </c>
      <c r="FC16" s="36" t="n">
        <v>0</v>
      </c>
      <c r="FD16" s="36" t="n">
        <v>0</v>
      </c>
      <c r="FE16" s="36" t="n">
        <v>0</v>
      </c>
      <c r="FF16" s="36" t="n">
        <v>0</v>
      </c>
      <c r="FG16" s="36" t="n">
        <v>0</v>
      </c>
      <c r="FH16" s="36" t="n">
        <v>0</v>
      </c>
      <c r="FI16" s="36" t="n">
        <v>0</v>
      </c>
      <c r="FJ16" s="36" t="n">
        <v>0</v>
      </c>
      <c r="FK16" s="36" t="n">
        <v>0</v>
      </c>
      <c r="FL16" s="36" t="n">
        <v>0</v>
      </c>
      <c r="FM16" s="36" t="n">
        <v>0</v>
      </c>
      <c r="FN16" s="36" t="n">
        <v>0</v>
      </c>
      <c r="FO16" s="36" t="n">
        <v>0</v>
      </c>
      <c r="FP16" s="36" t="n">
        <v>0</v>
      </c>
      <c r="FQ16" s="36" t="n">
        <v>0</v>
      </c>
      <c r="FR16" s="36" t="n">
        <v>0</v>
      </c>
      <c r="FS16" s="36" t="n">
        <v>0</v>
      </c>
      <c r="FT16" s="36" t="n">
        <v>0</v>
      </c>
      <c r="FU16" s="36" t="n">
        <v>0</v>
      </c>
      <c r="FV16" s="36" t="n">
        <v>0</v>
      </c>
      <c r="FW16" s="36" t="n">
        <v>0</v>
      </c>
      <c r="FX16" s="36" t="n">
        <v>0</v>
      </c>
      <c r="FY16" s="36" t="n">
        <v>0</v>
      </c>
      <c r="FZ16" s="36" t="n">
        <v>0</v>
      </c>
      <c r="GA16" s="36" t="n">
        <v>0</v>
      </c>
    </row>
    <row r="17">
      <c r="A17" s="25" t="inlineStr">
        <is>
          <t>Owner's Costs (Pre-Dev)</t>
        </is>
      </c>
      <c r="B17" s="25" t="inlineStr">
        <is>
          <t>$'000</t>
        </is>
      </c>
      <c r="C17" s="47">
        <f>SUM(D17:GA17)</f>
        <v/>
      </c>
      <c r="D17" s="36" t="n">
        <v>250</v>
      </c>
      <c r="E17" s="36" t="n">
        <v>250</v>
      </c>
      <c r="F17" s="36" t="n">
        <v>250</v>
      </c>
      <c r="G17" s="36" t="n">
        <v>250</v>
      </c>
      <c r="H17" s="36" t="n">
        <v>250</v>
      </c>
      <c r="I17" s="36" t="n">
        <v>250</v>
      </c>
      <c r="J17" s="36" t="n">
        <v>250</v>
      </c>
      <c r="K17" s="36" t="n">
        <v>250</v>
      </c>
      <c r="L17" s="36" t="n">
        <v>250</v>
      </c>
      <c r="M17" s="36" t="n">
        <v>250</v>
      </c>
      <c r="N17" s="36" t="n">
        <v>250</v>
      </c>
      <c r="O17" s="36" t="n">
        <v>250</v>
      </c>
      <c r="P17" s="36" t="n">
        <v>0</v>
      </c>
      <c r="Q17" s="36" t="n">
        <v>0</v>
      </c>
      <c r="R17" s="36" t="n">
        <v>0</v>
      </c>
      <c r="S17" s="36" t="n">
        <v>0</v>
      </c>
      <c r="T17" s="36" t="n">
        <v>0</v>
      </c>
      <c r="U17" s="36" t="n">
        <v>0</v>
      </c>
      <c r="V17" s="36" t="n">
        <v>0</v>
      </c>
      <c r="W17" s="36" t="n">
        <v>0</v>
      </c>
      <c r="X17" s="36" t="n">
        <v>0</v>
      </c>
      <c r="Y17" s="36" t="n">
        <v>0</v>
      </c>
      <c r="Z17" s="36" t="n">
        <v>0</v>
      </c>
      <c r="AA17" s="36" t="n">
        <v>0</v>
      </c>
      <c r="AB17" s="36" t="n">
        <v>0</v>
      </c>
      <c r="AC17" s="36" t="n">
        <v>0</v>
      </c>
      <c r="AD17" s="36" t="n">
        <v>0</v>
      </c>
      <c r="AE17" s="36" t="n">
        <v>0</v>
      </c>
      <c r="AF17" s="36" t="n">
        <v>0</v>
      </c>
      <c r="AG17" s="36" t="n">
        <v>0</v>
      </c>
      <c r="AH17" s="36" t="n">
        <v>0</v>
      </c>
      <c r="AI17" s="36" t="n">
        <v>0</v>
      </c>
      <c r="AJ17" s="36" t="n">
        <v>0</v>
      </c>
      <c r="AK17" s="36" t="n">
        <v>0</v>
      </c>
      <c r="AL17" s="36" t="n">
        <v>0</v>
      </c>
      <c r="AM17" s="36" t="n">
        <v>0</v>
      </c>
      <c r="AN17" s="36" t="n">
        <v>0</v>
      </c>
      <c r="AO17" s="36" t="n">
        <v>0</v>
      </c>
      <c r="AP17" s="36" t="n">
        <v>0</v>
      </c>
      <c r="AQ17" s="36" t="n">
        <v>0</v>
      </c>
      <c r="AR17" s="36" t="n">
        <v>0</v>
      </c>
      <c r="AS17" s="36" t="n">
        <v>0</v>
      </c>
      <c r="AT17" s="36" t="n">
        <v>0</v>
      </c>
      <c r="AU17" s="36" t="n">
        <v>0</v>
      </c>
      <c r="AV17" s="36" t="n">
        <v>0</v>
      </c>
      <c r="AW17" s="36" t="n">
        <v>0</v>
      </c>
      <c r="AX17" s="36" t="n">
        <v>0</v>
      </c>
      <c r="AY17" s="36" t="n">
        <v>0</v>
      </c>
      <c r="AZ17" s="36" t="n">
        <v>0</v>
      </c>
      <c r="BA17" s="36" t="n">
        <v>0</v>
      </c>
      <c r="BB17" s="36" t="n">
        <v>0</v>
      </c>
      <c r="BC17" s="36" t="n">
        <v>0</v>
      </c>
      <c r="BD17" s="36" t="n">
        <v>0</v>
      </c>
      <c r="BE17" s="36" t="n">
        <v>0</v>
      </c>
      <c r="BF17" s="36" t="n">
        <v>0</v>
      </c>
      <c r="BG17" s="36" t="n">
        <v>0</v>
      </c>
      <c r="BH17" s="36" t="n">
        <v>0</v>
      </c>
      <c r="BI17" s="36" t="n">
        <v>0</v>
      </c>
      <c r="BJ17" s="36" t="n">
        <v>0</v>
      </c>
      <c r="BK17" s="36" t="n">
        <v>0</v>
      </c>
      <c r="BL17" s="36" t="n">
        <v>0</v>
      </c>
      <c r="BM17" s="36" t="n">
        <v>0</v>
      </c>
      <c r="BN17" s="36" t="n">
        <v>0</v>
      </c>
      <c r="BO17" s="36" t="n">
        <v>0</v>
      </c>
      <c r="BP17" s="36" t="n">
        <v>0</v>
      </c>
      <c r="BQ17" s="36" t="n">
        <v>0</v>
      </c>
      <c r="BR17" s="36" t="n">
        <v>0</v>
      </c>
      <c r="BS17" s="36" t="n">
        <v>0</v>
      </c>
      <c r="BT17" s="36" t="n">
        <v>0</v>
      </c>
      <c r="BU17" s="36" t="n">
        <v>0</v>
      </c>
      <c r="BV17" s="36" t="n">
        <v>0</v>
      </c>
      <c r="BW17" s="36" t="n">
        <v>0</v>
      </c>
      <c r="BX17" s="36" t="n">
        <v>0</v>
      </c>
      <c r="BY17" s="36" t="n">
        <v>0</v>
      </c>
      <c r="BZ17" s="36" t="n">
        <v>0</v>
      </c>
      <c r="CA17" s="36" t="n">
        <v>0</v>
      </c>
      <c r="CB17" s="36" t="n">
        <v>0</v>
      </c>
      <c r="CC17" s="36" t="n">
        <v>0</v>
      </c>
      <c r="CD17" s="36" t="n">
        <v>0</v>
      </c>
      <c r="CE17" s="36" t="n">
        <v>0</v>
      </c>
      <c r="CF17" s="36" t="n">
        <v>0</v>
      </c>
      <c r="CG17" s="36" t="n">
        <v>0</v>
      </c>
      <c r="CH17" s="36" t="n">
        <v>0</v>
      </c>
      <c r="CI17" s="36" t="n">
        <v>0</v>
      </c>
      <c r="CJ17" s="36" t="n">
        <v>0</v>
      </c>
      <c r="CK17" s="36" t="n">
        <v>0</v>
      </c>
      <c r="CL17" s="36" t="n">
        <v>0</v>
      </c>
      <c r="CM17" s="36" t="n">
        <v>0</v>
      </c>
      <c r="CN17" s="36" t="n">
        <v>0</v>
      </c>
      <c r="CO17" s="36" t="n">
        <v>0</v>
      </c>
      <c r="CP17" s="36" t="n">
        <v>0</v>
      </c>
      <c r="CQ17" s="36" t="n">
        <v>0</v>
      </c>
      <c r="CR17" s="36" t="n">
        <v>0</v>
      </c>
      <c r="CS17" s="36" t="n">
        <v>0</v>
      </c>
      <c r="CT17" s="36" t="n">
        <v>0</v>
      </c>
      <c r="CU17" s="36" t="n">
        <v>0</v>
      </c>
      <c r="CV17" s="36" t="n">
        <v>0</v>
      </c>
      <c r="CW17" s="36" t="n">
        <v>0</v>
      </c>
      <c r="CX17" s="36" t="n">
        <v>0</v>
      </c>
      <c r="CY17" s="36" t="n">
        <v>0</v>
      </c>
      <c r="CZ17" s="36" t="n">
        <v>0</v>
      </c>
      <c r="DA17" s="36" t="n">
        <v>0</v>
      </c>
      <c r="DB17" s="36" t="n">
        <v>0</v>
      </c>
      <c r="DC17" s="36" t="n">
        <v>0</v>
      </c>
      <c r="DD17" s="36" t="n">
        <v>0</v>
      </c>
      <c r="DE17" s="36" t="n">
        <v>0</v>
      </c>
      <c r="DF17" s="36" t="n">
        <v>0</v>
      </c>
      <c r="DG17" s="36" t="n">
        <v>0</v>
      </c>
      <c r="DH17" s="36" t="n">
        <v>0</v>
      </c>
      <c r="DI17" s="36" t="n">
        <v>0</v>
      </c>
      <c r="DJ17" s="36" t="n">
        <v>0</v>
      </c>
      <c r="DK17" s="36" t="n">
        <v>0</v>
      </c>
      <c r="DL17" s="36" t="n">
        <v>0</v>
      </c>
      <c r="DM17" s="36" t="n">
        <v>0</v>
      </c>
      <c r="DN17" s="36" t="n">
        <v>0</v>
      </c>
      <c r="DO17" s="36" t="n">
        <v>0</v>
      </c>
      <c r="DP17" s="36" t="n">
        <v>0</v>
      </c>
      <c r="DQ17" s="36" t="n">
        <v>0</v>
      </c>
      <c r="DR17" s="36" t="n">
        <v>0</v>
      </c>
      <c r="DS17" s="36" t="n">
        <v>0</v>
      </c>
      <c r="DT17" s="36" t="n">
        <v>0</v>
      </c>
      <c r="DU17" s="36" t="n">
        <v>0</v>
      </c>
      <c r="DV17" s="36" t="n">
        <v>0</v>
      </c>
      <c r="DW17" s="36" t="n">
        <v>0</v>
      </c>
      <c r="DX17" s="36" t="n">
        <v>0</v>
      </c>
      <c r="DY17" s="36" t="n">
        <v>0</v>
      </c>
      <c r="DZ17" s="36" t="n">
        <v>0</v>
      </c>
      <c r="EA17" s="36" t="n">
        <v>0</v>
      </c>
      <c r="EB17" s="36" t="n">
        <v>0</v>
      </c>
      <c r="EC17" s="36" t="n">
        <v>0</v>
      </c>
      <c r="ED17" s="36" t="n">
        <v>0</v>
      </c>
      <c r="EE17" s="36" t="n">
        <v>0</v>
      </c>
      <c r="EF17" s="36" t="n">
        <v>0</v>
      </c>
      <c r="EG17" s="36" t="n">
        <v>0</v>
      </c>
      <c r="EH17" s="36" t="n">
        <v>0</v>
      </c>
      <c r="EI17" s="36" t="n">
        <v>0</v>
      </c>
      <c r="EJ17" s="36" t="n">
        <v>0</v>
      </c>
      <c r="EK17" s="36" t="n">
        <v>0</v>
      </c>
      <c r="EL17" s="36" t="n">
        <v>0</v>
      </c>
      <c r="EM17" s="36" t="n">
        <v>0</v>
      </c>
      <c r="EN17" s="36" t="n">
        <v>0</v>
      </c>
      <c r="EO17" s="36" t="n">
        <v>0</v>
      </c>
      <c r="EP17" s="36" t="n">
        <v>0</v>
      </c>
      <c r="EQ17" s="36" t="n">
        <v>0</v>
      </c>
      <c r="ER17" s="36" t="n">
        <v>0</v>
      </c>
      <c r="ES17" s="36" t="n">
        <v>0</v>
      </c>
      <c r="ET17" s="36" t="n">
        <v>0</v>
      </c>
      <c r="EU17" s="36" t="n">
        <v>0</v>
      </c>
      <c r="EV17" s="36" t="n">
        <v>0</v>
      </c>
      <c r="EW17" s="36" t="n">
        <v>0</v>
      </c>
      <c r="EX17" s="36" t="n">
        <v>0</v>
      </c>
      <c r="EY17" s="36" t="n">
        <v>0</v>
      </c>
      <c r="EZ17" s="36" t="n">
        <v>0</v>
      </c>
      <c r="FA17" s="36" t="n">
        <v>0</v>
      </c>
      <c r="FB17" s="36" t="n">
        <v>0</v>
      </c>
      <c r="FC17" s="36" t="n">
        <v>0</v>
      </c>
      <c r="FD17" s="36" t="n">
        <v>0</v>
      </c>
      <c r="FE17" s="36" t="n">
        <v>0</v>
      </c>
      <c r="FF17" s="36" t="n">
        <v>0</v>
      </c>
      <c r="FG17" s="36" t="n">
        <v>0</v>
      </c>
      <c r="FH17" s="36" t="n">
        <v>0</v>
      </c>
      <c r="FI17" s="36" t="n">
        <v>0</v>
      </c>
      <c r="FJ17" s="36" t="n">
        <v>0</v>
      </c>
      <c r="FK17" s="36" t="n">
        <v>0</v>
      </c>
      <c r="FL17" s="36" t="n">
        <v>0</v>
      </c>
      <c r="FM17" s="36" t="n">
        <v>0</v>
      </c>
      <c r="FN17" s="36" t="n">
        <v>0</v>
      </c>
      <c r="FO17" s="36" t="n">
        <v>0</v>
      </c>
      <c r="FP17" s="36" t="n">
        <v>0</v>
      </c>
      <c r="FQ17" s="36" t="n">
        <v>0</v>
      </c>
      <c r="FR17" s="36" t="n">
        <v>0</v>
      </c>
      <c r="FS17" s="36" t="n">
        <v>0</v>
      </c>
      <c r="FT17" s="36" t="n">
        <v>0</v>
      </c>
      <c r="FU17" s="36" t="n">
        <v>0</v>
      </c>
      <c r="FV17" s="36" t="n">
        <v>0</v>
      </c>
      <c r="FW17" s="36" t="n">
        <v>0</v>
      </c>
      <c r="FX17" s="36" t="n">
        <v>0</v>
      </c>
      <c r="FY17" s="36" t="n">
        <v>0</v>
      </c>
      <c r="FZ17" s="36" t="n">
        <v>0</v>
      </c>
      <c r="GA17" s="36" t="n">
        <v>0</v>
      </c>
    </row>
    <row r="18">
      <c r="A18" s="24" t="inlineStr">
        <is>
          <t>Total Pre-Development</t>
        </is>
      </c>
      <c r="B18" s="25" t="inlineStr">
        <is>
          <t>$'000</t>
        </is>
      </c>
      <c r="C18" s="35">
        <f>SUM(D18:GA18)</f>
        <v/>
      </c>
      <c r="D18" s="48">
        <f>D10+D11+D12+D13+D14+D15+D16+D17</f>
        <v/>
      </c>
      <c r="E18" s="48">
        <f>E10+E11+E12+E13+E14+E15+E16+E17</f>
        <v/>
      </c>
      <c r="F18" s="48">
        <f>F10+F11+F12+F13+F14+F15+F16+F17</f>
        <v/>
      </c>
      <c r="G18" s="48">
        <f>G10+G11+G12+G13+G14+G15+G16+G17</f>
        <v/>
      </c>
      <c r="H18" s="48">
        <f>H10+H11+H12+H13+H14+H15+H16+H17</f>
        <v/>
      </c>
      <c r="I18" s="48">
        <f>I10+I11+I12+I13+I14+I15+I16+I17</f>
        <v/>
      </c>
      <c r="J18" s="48">
        <f>J10+J11+J12+J13+J14+J15+J16+J17</f>
        <v/>
      </c>
      <c r="K18" s="48">
        <f>K10+K11+K12+K13+K14+K15+K16+K17</f>
        <v/>
      </c>
      <c r="L18" s="48">
        <f>L10+L11+L12+L13+L14+L15+L16+L17</f>
        <v/>
      </c>
      <c r="M18" s="48">
        <f>M10+M11+M12+M13+M14+M15+M16+M17</f>
        <v/>
      </c>
      <c r="N18" s="48">
        <f>N10+N11+N12+N13+N14+N15+N16+N17</f>
        <v/>
      </c>
      <c r="O18" s="48">
        <f>O10+O11+O12+O13+O14+O15+O16+O17</f>
        <v/>
      </c>
      <c r="P18" s="48">
        <f>P10+P11+P12+P13+P14+P15+P16+P17</f>
        <v/>
      </c>
      <c r="Q18" s="48">
        <f>Q10+Q11+Q12+Q13+Q14+Q15+Q16+Q17</f>
        <v/>
      </c>
      <c r="R18" s="48">
        <f>R10+R11+R12+R13+R14+R15+R16+R17</f>
        <v/>
      </c>
      <c r="S18" s="48">
        <f>S10+S11+S12+S13+S14+S15+S16+S17</f>
        <v/>
      </c>
      <c r="T18" s="48">
        <f>T10+T11+T12+T13+T14+T15+T16+T17</f>
        <v/>
      </c>
      <c r="U18" s="48">
        <f>U10+U11+U12+U13+U14+U15+U16+U17</f>
        <v/>
      </c>
      <c r="V18" s="48">
        <f>V10+V11+V12+V13+V14+V15+V16+V17</f>
        <v/>
      </c>
      <c r="W18" s="48">
        <f>W10+W11+W12+W13+W14+W15+W16+W17</f>
        <v/>
      </c>
      <c r="X18" s="48">
        <f>X10+X11+X12+X13+X14+X15+X16+X17</f>
        <v/>
      </c>
      <c r="Y18" s="48">
        <f>Y10+Y11+Y12+Y13+Y14+Y15+Y16+Y17</f>
        <v/>
      </c>
      <c r="Z18" s="48">
        <f>Z10+Z11+Z12+Z13+Z14+Z15+Z16+Z17</f>
        <v/>
      </c>
      <c r="AA18" s="48">
        <f>AA10+AA11+AA12+AA13+AA14+AA15+AA16+AA17</f>
        <v/>
      </c>
      <c r="AB18" s="48">
        <f>AB10+AB11+AB12+AB13+AB14+AB15+AB16+AB17</f>
        <v/>
      </c>
      <c r="AC18" s="48">
        <f>AC10+AC11+AC12+AC13+AC14+AC15+AC16+AC17</f>
        <v/>
      </c>
      <c r="AD18" s="48">
        <f>AD10+AD11+AD12+AD13+AD14+AD15+AD16+AD17</f>
        <v/>
      </c>
      <c r="AE18" s="48">
        <f>AE10+AE11+AE12+AE13+AE14+AE15+AE16+AE17</f>
        <v/>
      </c>
      <c r="AF18" s="48">
        <f>AF10+AF11+AF12+AF13+AF14+AF15+AF16+AF17</f>
        <v/>
      </c>
      <c r="AG18" s="48">
        <f>AG10+AG11+AG12+AG13+AG14+AG15+AG16+AG17</f>
        <v/>
      </c>
      <c r="AH18" s="48">
        <f>AH10+AH11+AH12+AH13+AH14+AH15+AH16+AH17</f>
        <v/>
      </c>
      <c r="AI18" s="48">
        <f>AI10+AI11+AI12+AI13+AI14+AI15+AI16+AI17</f>
        <v/>
      </c>
      <c r="AJ18" s="48">
        <f>AJ10+AJ11+AJ12+AJ13+AJ14+AJ15+AJ16+AJ17</f>
        <v/>
      </c>
      <c r="AK18" s="48">
        <f>AK10+AK11+AK12+AK13+AK14+AK15+AK16+AK17</f>
        <v/>
      </c>
      <c r="AL18" s="48">
        <f>AL10+AL11+AL12+AL13+AL14+AL15+AL16+AL17</f>
        <v/>
      </c>
      <c r="AM18" s="48">
        <f>AM10+AM11+AM12+AM13+AM14+AM15+AM16+AM17</f>
        <v/>
      </c>
      <c r="AN18" s="48">
        <f>AN10+AN11+AN12+AN13+AN14+AN15+AN16+AN17</f>
        <v/>
      </c>
      <c r="AO18" s="48">
        <f>AO10+AO11+AO12+AO13+AO14+AO15+AO16+AO17</f>
        <v/>
      </c>
      <c r="AP18" s="48">
        <f>AP10+AP11+AP12+AP13+AP14+AP15+AP16+AP17</f>
        <v/>
      </c>
      <c r="AQ18" s="48">
        <f>AQ10+AQ11+AQ12+AQ13+AQ14+AQ15+AQ16+AQ17</f>
        <v/>
      </c>
      <c r="AR18" s="48">
        <f>AR10+AR11+AR12+AR13+AR14+AR15+AR16+AR17</f>
        <v/>
      </c>
      <c r="AS18" s="48">
        <f>AS10+AS11+AS12+AS13+AS14+AS15+AS16+AS17</f>
        <v/>
      </c>
      <c r="AT18" s="48">
        <f>AT10+AT11+AT12+AT13+AT14+AT15+AT16+AT17</f>
        <v/>
      </c>
      <c r="AU18" s="48">
        <f>AU10+AU11+AU12+AU13+AU14+AU15+AU16+AU17</f>
        <v/>
      </c>
      <c r="AV18" s="48">
        <f>AV10+AV11+AV12+AV13+AV14+AV15+AV16+AV17</f>
        <v/>
      </c>
      <c r="AW18" s="48">
        <f>AW10+AW11+AW12+AW13+AW14+AW15+AW16+AW17</f>
        <v/>
      </c>
      <c r="AX18" s="48">
        <f>AX10+AX11+AX12+AX13+AX14+AX15+AX16+AX17</f>
        <v/>
      </c>
      <c r="AY18" s="48">
        <f>AY10+AY11+AY12+AY13+AY14+AY15+AY16+AY17</f>
        <v/>
      </c>
      <c r="AZ18" s="48">
        <f>AZ10+AZ11+AZ12+AZ13+AZ14+AZ15+AZ16+AZ17</f>
        <v/>
      </c>
      <c r="BA18" s="48">
        <f>BA10+BA11+BA12+BA13+BA14+BA15+BA16+BA17</f>
        <v/>
      </c>
      <c r="BB18" s="48">
        <f>BB10+BB11+BB12+BB13+BB14+BB15+BB16+BB17</f>
        <v/>
      </c>
      <c r="BC18" s="48">
        <f>BC10+BC11+BC12+BC13+BC14+BC15+BC16+BC17</f>
        <v/>
      </c>
      <c r="BD18" s="48">
        <f>BD10+BD11+BD12+BD13+BD14+BD15+BD16+BD17</f>
        <v/>
      </c>
      <c r="BE18" s="48">
        <f>BE10+BE11+BE12+BE13+BE14+BE15+BE16+BE17</f>
        <v/>
      </c>
      <c r="BF18" s="48">
        <f>BF10+BF11+BF12+BF13+BF14+BF15+BF16+BF17</f>
        <v/>
      </c>
      <c r="BG18" s="48">
        <f>BG10+BG11+BG12+BG13+BG14+BG15+BG16+BG17</f>
        <v/>
      </c>
      <c r="BH18" s="48">
        <f>BH10+BH11+BH12+BH13+BH14+BH15+BH16+BH17</f>
        <v/>
      </c>
      <c r="BI18" s="48">
        <f>BI10+BI11+BI12+BI13+BI14+BI15+BI16+BI17</f>
        <v/>
      </c>
      <c r="BJ18" s="48">
        <f>BJ10+BJ11+BJ12+BJ13+BJ14+BJ15+BJ16+BJ17</f>
        <v/>
      </c>
      <c r="BK18" s="48">
        <f>BK10+BK11+BK12+BK13+BK14+BK15+BK16+BK17</f>
        <v/>
      </c>
      <c r="BL18" s="48">
        <f>BL10+BL11+BL12+BL13+BL14+BL15+BL16+BL17</f>
        <v/>
      </c>
      <c r="BM18" s="48">
        <f>BM10+BM11+BM12+BM13+BM14+BM15+BM16+BM17</f>
        <v/>
      </c>
      <c r="BN18" s="48">
        <f>BN10+BN11+BN12+BN13+BN14+BN15+BN16+BN17</f>
        <v/>
      </c>
      <c r="BO18" s="48">
        <f>BO10+BO11+BO12+BO13+BO14+BO15+BO16+BO17</f>
        <v/>
      </c>
      <c r="BP18" s="48">
        <f>BP10+BP11+BP12+BP13+BP14+BP15+BP16+BP17</f>
        <v/>
      </c>
      <c r="BQ18" s="48">
        <f>BQ10+BQ11+BQ12+BQ13+BQ14+BQ15+BQ16+BQ17</f>
        <v/>
      </c>
      <c r="BR18" s="48">
        <f>BR10+BR11+BR12+BR13+BR14+BR15+BR16+BR17</f>
        <v/>
      </c>
      <c r="BS18" s="48">
        <f>BS10+BS11+BS12+BS13+BS14+BS15+BS16+BS17</f>
        <v/>
      </c>
      <c r="BT18" s="48">
        <f>BT10+BT11+BT12+BT13+BT14+BT15+BT16+BT17</f>
        <v/>
      </c>
      <c r="BU18" s="48">
        <f>BU10+BU11+BU12+BU13+BU14+BU15+BU16+BU17</f>
        <v/>
      </c>
      <c r="BV18" s="48">
        <f>BV10+BV11+BV12+BV13+BV14+BV15+BV16+BV17</f>
        <v/>
      </c>
      <c r="BW18" s="48">
        <f>BW10+BW11+BW12+BW13+BW14+BW15+BW16+BW17</f>
        <v/>
      </c>
      <c r="BX18" s="48">
        <f>BX10+BX11+BX12+BX13+BX14+BX15+BX16+BX17</f>
        <v/>
      </c>
      <c r="BY18" s="48">
        <f>BY10+BY11+BY12+BY13+BY14+BY15+BY16+BY17</f>
        <v/>
      </c>
      <c r="BZ18" s="48">
        <f>BZ10+BZ11+BZ12+BZ13+BZ14+BZ15+BZ16+BZ17</f>
        <v/>
      </c>
      <c r="CA18" s="48">
        <f>CA10+CA11+CA12+CA13+CA14+CA15+CA16+CA17</f>
        <v/>
      </c>
      <c r="CB18" s="48">
        <f>CB10+CB11+CB12+CB13+CB14+CB15+CB16+CB17</f>
        <v/>
      </c>
      <c r="CC18" s="48">
        <f>CC10+CC11+CC12+CC13+CC14+CC15+CC16+CC17</f>
        <v/>
      </c>
      <c r="CD18" s="48">
        <f>CD10+CD11+CD12+CD13+CD14+CD15+CD16+CD17</f>
        <v/>
      </c>
      <c r="CE18" s="48">
        <f>CE10+CE11+CE12+CE13+CE14+CE15+CE16+CE17</f>
        <v/>
      </c>
      <c r="CF18" s="48">
        <f>CF10+CF11+CF12+CF13+CF14+CF15+CF16+CF17</f>
        <v/>
      </c>
      <c r="CG18" s="48">
        <f>CG10+CG11+CG12+CG13+CG14+CG15+CG16+CG17</f>
        <v/>
      </c>
      <c r="CH18" s="48">
        <f>CH10+CH11+CH12+CH13+CH14+CH15+CH16+CH17</f>
        <v/>
      </c>
      <c r="CI18" s="48">
        <f>CI10+CI11+CI12+CI13+CI14+CI15+CI16+CI17</f>
        <v/>
      </c>
      <c r="CJ18" s="48">
        <f>CJ10+CJ11+CJ12+CJ13+CJ14+CJ15+CJ16+CJ17</f>
        <v/>
      </c>
      <c r="CK18" s="48">
        <f>CK10+CK11+CK12+CK13+CK14+CK15+CK16+CK17</f>
        <v/>
      </c>
      <c r="CL18" s="48">
        <f>CL10+CL11+CL12+CL13+CL14+CL15+CL16+CL17</f>
        <v/>
      </c>
      <c r="CM18" s="48">
        <f>CM10+CM11+CM12+CM13+CM14+CM15+CM16+CM17</f>
        <v/>
      </c>
      <c r="CN18" s="48">
        <f>CN10+CN11+CN12+CN13+CN14+CN15+CN16+CN17</f>
        <v/>
      </c>
      <c r="CO18" s="48">
        <f>CO10+CO11+CO12+CO13+CO14+CO15+CO16+CO17</f>
        <v/>
      </c>
      <c r="CP18" s="48">
        <f>CP10+CP11+CP12+CP13+CP14+CP15+CP16+CP17</f>
        <v/>
      </c>
      <c r="CQ18" s="48">
        <f>CQ10+CQ11+CQ12+CQ13+CQ14+CQ15+CQ16+CQ17</f>
        <v/>
      </c>
      <c r="CR18" s="48">
        <f>CR10+CR11+CR12+CR13+CR14+CR15+CR16+CR17</f>
        <v/>
      </c>
      <c r="CS18" s="48">
        <f>CS10+CS11+CS12+CS13+CS14+CS15+CS16+CS17</f>
        <v/>
      </c>
      <c r="CT18" s="48">
        <f>CT10+CT11+CT12+CT13+CT14+CT15+CT16+CT17</f>
        <v/>
      </c>
      <c r="CU18" s="48">
        <f>CU10+CU11+CU12+CU13+CU14+CU15+CU16+CU17</f>
        <v/>
      </c>
      <c r="CV18" s="48">
        <f>CV10+CV11+CV12+CV13+CV14+CV15+CV16+CV17</f>
        <v/>
      </c>
      <c r="CW18" s="48">
        <f>CW10+CW11+CW12+CW13+CW14+CW15+CW16+CW17</f>
        <v/>
      </c>
      <c r="CX18" s="48">
        <f>CX10+CX11+CX12+CX13+CX14+CX15+CX16+CX17</f>
        <v/>
      </c>
      <c r="CY18" s="48">
        <f>CY10+CY11+CY12+CY13+CY14+CY15+CY16+CY17</f>
        <v/>
      </c>
      <c r="CZ18" s="48">
        <f>CZ10+CZ11+CZ12+CZ13+CZ14+CZ15+CZ16+CZ17</f>
        <v/>
      </c>
      <c r="DA18" s="48">
        <f>DA10+DA11+DA12+DA13+DA14+DA15+DA16+DA17</f>
        <v/>
      </c>
      <c r="DB18" s="48">
        <f>DB10+DB11+DB12+DB13+DB14+DB15+DB16+DB17</f>
        <v/>
      </c>
      <c r="DC18" s="48">
        <f>DC10+DC11+DC12+DC13+DC14+DC15+DC16+DC17</f>
        <v/>
      </c>
      <c r="DD18" s="48">
        <f>DD10+DD11+DD12+DD13+DD14+DD15+DD16+DD17</f>
        <v/>
      </c>
      <c r="DE18" s="48">
        <f>DE10+DE11+DE12+DE13+DE14+DE15+DE16+DE17</f>
        <v/>
      </c>
      <c r="DF18" s="48">
        <f>DF10+DF11+DF12+DF13+DF14+DF15+DF16+DF17</f>
        <v/>
      </c>
      <c r="DG18" s="48">
        <f>DG10+DG11+DG12+DG13+DG14+DG15+DG16+DG17</f>
        <v/>
      </c>
      <c r="DH18" s="48">
        <f>DH10+DH11+DH12+DH13+DH14+DH15+DH16+DH17</f>
        <v/>
      </c>
      <c r="DI18" s="48">
        <f>DI10+DI11+DI12+DI13+DI14+DI15+DI16+DI17</f>
        <v/>
      </c>
      <c r="DJ18" s="48">
        <f>DJ10+DJ11+DJ12+DJ13+DJ14+DJ15+DJ16+DJ17</f>
        <v/>
      </c>
      <c r="DK18" s="48">
        <f>DK10+DK11+DK12+DK13+DK14+DK15+DK16+DK17</f>
        <v/>
      </c>
      <c r="DL18" s="48">
        <f>DL10+DL11+DL12+DL13+DL14+DL15+DL16+DL17</f>
        <v/>
      </c>
      <c r="DM18" s="48">
        <f>DM10+DM11+DM12+DM13+DM14+DM15+DM16+DM17</f>
        <v/>
      </c>
      <c r="DN18" s="48">
        <f>DN10+DN11+DN12+DN13+DN14+DN15+DN16+DN17</f>
        <v/>
      </c>
      <c r="DO18" s="48">
        <f>DO10+DO11+DO12+DO13+DO14+DO15+DO16+DO17</f>
        <v/>
      </c>
      <c r="DP18" s="48">
        <f>DP10+DP11+DP12+DP13+DP14+DP15+DP16+DP17</f>
        <v/>
      </c>
      <c r="DQ18" s="48">
        <f>DQ10+DQ11+DQ12+DQ13+DQ14+DQ15+DQ16+DQ17</f>
        <v/>
      </c>
      <c r="DR18" s="48">
        <f>DR10+DR11+DR12+DR13+DR14+DR15+DR16+DR17</f>
        <v/>
      </c>
      <c r="DS18" s="48">
        <f>DS10+DS11+DS12+DS13+DS14+DS15+DS16+DS17</f>
        <v/>
      </c>
      <c r="DT18" s="48">
        <f>DT10+DT11+DT12+DT13+DT14+DT15+DT16+DT17</f>
        <v/>
      </c>
      <c r="DU18" s="48">
        <f>DU10+DU11+DU12+DU13+DU14+DU15+DU16+DU17</f>
        <v/>
      </c>
      <c r="DV18" s="48">
        <f>DV10+DV11+DV12+DV13+DV14+DV15+DV16+DV17</f>
        <v/>
      </c>
      <c r="DW18" s="48">
        <f>DW10+DW11+DW12+DW13+DW14+DW15+DW16+DW17</f>
        <v/>
      </c>
      <c r="DX18" s="48">
        <f>DX10+DX11+DX12+DX13+DX14+DX15+DX16+DX17</f>
        <v/>
      </c>
      <c r="DY18" s="48">
        <f>DY10+DY11+DY12+DY13+DY14+DY15+DY16+DY17</f>
        <v/>
      </c>
      <c r="DZ18" s="48">
        <f>DZ10+DZ11+DZ12+DZ13+DZ14+DZ15+DZ16+DZ17</f>
        <v/>
      </c>
      <c r="EA18" s="48">
        <f>EA10+EA11+EA12+EA13+EA14+EA15+EA16+EA17</f>
        <v/>
      </c>
      <c r="EB18" s="48">
        <f>EB10+EB11+EB12+EB13+EB14+EB15+EB16+EB17</f>
        <v/>
      </c>
      <c r="EC18" s="48">
        <f>EC10+EC11+EC12+EC13+EC14+EC15+EC16+EC17</f>
        <v/>
      </c>
      <c r="ED18" s="48">
        <f>ED10+ED11+ED12+ED13+ED14+ED15+ED16+ED17</f>
        <v/>
      </c>
      <c r="EE18" s="48">
        <f>EE10+EE11+EE12+EE13+EE14+EE15+EE16+EE17</f>
        <v/>
      </c>
      <c r="EF18" s="48">
        <f>EF10+EF11+EF12+EF13+EF14+EF15+EF16+EF17</f>
        <v/>
      </c>
      <c r="EG18" s="48">
        <f>EG10+EG11+EG12+EG13+EG14+EG15+EG16+EG17</f>
        <v/>
      </c>
      <c r="EH18" s="48">
        <f>EH10+EH11+EH12+EH13+EH14+EH15+EH16+EH17</f>
        <v/>
      </c>
      <c r="EI18" s="48">
        <f>EI10+EI11+EI12+EI13+EI14+EI15+EI16+EI17</f>
        <v/>
      </c>
      <c r="EJ18" s="48">
        <f>EJ10+EJ11+EJ12+EJ13+EJ14+EJ15+EJ16+EJ17</f>
        <v/>
      </c>
      <c r="EK18" s="48">
        <f>EK10+EK11+EK12+EK13+EK14+EK15+EK16+EK17</f>
        <v/>
      </c>
      <c r="EL18" s="48">
        <f>EL10+EL11+EL12+EL13+EL14+EL15+EL16+EL17</f>
        <v/>
      </c>
      <c r="EM18" s="48">
        <f>EM10+EM11+EM12+EM13+EM14+EM15+EM16+EM17</f>
        <v/>
      </c>
      <c r="EN18" s="48">
        <f>EN10+EN11+EN12+EN13+EN14+EN15+EN16+EN17</f>
        <v/>
      </c>
      <c r="EO18" s="48">
        <f>EO10+EO11+EO12+EO13+EO14+EO15+EO16+EO17</f>
        <v/>
      </c>
      <c r="EP18" s="48">
        <f>EP10+EP11+EP12+EP13+EP14+EP15+EP16+EP17</f>
        <v/>
      </c>
      <c r="EQ18" s="48">
        <f>EQ10+EQ11+EQ12+EQ13+EQ14+EQ15+EQ16+EQ17</f>
        <v/>
      </c>
      <c r="ER18" s="48">
        <f>ER10+ER11+ER12+ER13+ER14+ER15+ER16+ER17</f>
        <v/>
      </c>
      <c r="ES18" s="48">
        <f>ES10+ES11+ES12+ES13+ES14+ES15+ES16+ES17</f>
        <v/>
      </c>
      <c r="ET18" s="48">
        <f>ET10+ET11+ET12+ET13+ET14+ET15+ET16+ET17</f>
        <v/>
      </c>
      <c r="EU18" s="48">
        <f>EU10+EU11+EU12+EU13+EU14+EU15+EU16+EU17</f>
        <v/>
      </c>
      <c r="EV18" s="48">
        <f>EV10+EV11+EV12+EV13+EV14+EV15+EV16+EV17</f>
        <v/>
      </c>
      <c r="EW18" s="48">
        <f>EW10+EW11+EW12+EW13+EW14+EW15+EW16+EW17</f>
        <v/>
      </c>
      <c r="EX18" s="48">
        <f>EX10+EX11+EX12+EX13+EX14+EX15+EX16+EX17</f>
        <v/>
      </c>
      <c r="EY18" s="48">
        <f>EY10+EY11+EY12+EY13+EY14+EY15+EY16+EY17</f>
        <v/>
      </c>
      <c r="EZ18" s="48">
        <f>EZ10+EZ11+EZ12+EZ13+EZ14+EZ15+EZ16+EZ17</f>
        <v/>
      </c>
      <c r="FA18" s="48">
        <f>FA10+FA11+FA12+FA13+FA14+FA15+FA16+FA17</f>
        <v/>
      </c>
      <c r="FB18" s="48">
        <f>FB10+FB11+FB12+FB13+FB14+FB15+FB16+FB17</f>
        <v/>
      </c>
      <c r="FC18" s="48">
        <f>FC10+FC11+FC12+FC13+FC14+FC15+FC16+FC17</f>
        <v/>
      </c>
      <c r="FD18" s="48">
        <f>FD10+FD11+FD12+FD13+FD14+FD15+FD16+FD17</f>
        <v/>
      </c>
      <c r="FE18" s="48">
        <f>FE10+FE11+FE12+FE13+FE14+FE15+FE16+FE17</f>
        <v/>
      </c>
      <c r="FF18" s="48">
        <f>FF10+FF11+FF12+FF13+FF14+FF15+FF16+FF17</f>
        <v/>
      </c>
      <c r="FG18" s="48">
        <f>FG10+FG11+FG12+FG13+FG14+FG15+FG16+FG17</f>
        <v/>
      </c>
      <c r="FH18" s="48">
        <f>FH10+FH11+FH12+FH13+FH14+FH15+FH16+FH17</f>
        <v/>
      </c>
      <c r="FI18" s="48">
        <f>FI10+FI11+FI12+FI13+FI14+FI15+FI16+FI17</f>
        <v/>
      </c>
      <c r="FJ18" s="48">
        <f>FJ10+FJ11+FJ12+FJ13+FJ14+FJ15+FJ16+FJ17</f>
        <v/>
      </c>
      <c r="FK18" s="48">
        <f>FK10+FK11+FK12+FK13+FK14+FK15+FK16+FK17</f>
        <v/>
      </c>
      <c r="FL18" s="48">
        <f>FL10+FL11+FL12+FL13+FL14+FL15+FL16+FL17</f>
        <v/>
      </c>
      <c r="FM18" s="48">
        <f>FM10+FM11+FM12+FM13+FM14+FM15+FM16+FM17</f>
        <v/>
      </c>
      <c r="FN18" s="48">
        <f>FN10+FN11+FN12+FN13+FN14+FN15+FN16+FN17</f>
        <v/>
      </c>
      <c r="FO18" s="48">
        <f>FO10+FO11+FO12+FO13+FO14+FO15+FO16+FO17</f>
        <v/>
      </c>
      <c r="FP18" s="48">
        <f>FP10+FP11+FP12+FP13+FP14+FP15+FP16+FP17</f>
        <v/>
      </c>
      <c r="FQ18" s="48">
        <f>FQ10+FQ11+FQ12+FQ13+FQ14+FQ15+FQ16+FQ17</f>
        <v/>
      </c>
      <c r="FR18" s="48">
        <f>FR10+FR11+FR12+FR13+FR14+FR15+FR16+FR17</f>
        <v/>
      </c>
      <c r="FS18" s="48">
        <f>FS10+FS11+FS12+FS13+FS14+FS15+FS16+FS17</f>
        <v/>
      </c>
      <c r="FT18" s="48">
        <f>FT10+FT11+FT12+FT13+FT14+FT15+FT16+FT17</f>
        <v/>
      </c>
      <c r="FU18" s="48">
        <f>FU10+FU11+FU12+FU13+FU14+FU15+FU16+FU17</f>
        <v/>
      </c>
      <c r="FV18" s="48">
        <f>FV10+FV11+FV12+FV13+FV14+FV15+FV16+FV17</f>
        <v/>
      </c>
      <c r="FW18" s="48">
        <f>FW10+FW11+FW12+FW13+FW14+FW15+FW16+FW17</f>
        <v/>
      </c>
      <c r="FX18" s="48">
        <f>FX10+FX11+FX12+FX13+FX14+FX15+FX16+FX17</f>
        <v/>
      </c>
      <c r="FY18" s="48">
        <f>FY10+FY11+FY12+FY13+FY14+FY15+FY16+FY17</f>
        <v/>
      </c>
      <c r="FZ18" s="48">
        <f>FZ10+FZ11+FZ12+FZ13+FZ14+FZ15+FZ16+FZ17</f>
        <v/>
      </c>
      <c r="GA18" s="48">
        <f>GA10+GA11+GA12+GA13+GA14+GA15+GA16+GA17</f>
        <v/>
      </c>
    </row>
    <row r="20">
      <c r="A20" s="34" t="inlineStr">
        <is>
          <t>Development Capital</t>
        </is>
      </c>
      <c r="B20" s="34" t="n"/>
      <c r="C20" s="34" t="n"/>
      <c r="D20" s="34" t="n"/>
      <c r="E20" s="34" t="n"/>
      <c r="F20" s="34" t="n"/>
      <c r="G20" s="34" t="n"/>
      <c r="H20" s="34" t="n"/>
      <c r="I20" s="34" t="n"/>
      <c r="J20" s="34" t="n"/>
      <c r="K20" s="34" t="n"/>
      <c r="L20" s="34" t="n"/>
      <c r="M20" s="34" t="n"/>
      <c r="N20" s="34" t="n"/>
      <c r="O20" s="34" t="n"/>
      <c r="P20" s="34" t="n"/>
      <c r="Q20" s="34" t="n"/>
      <c r="R20" s="34" t="n"/>
      <c r="S20" s="34" t="n"/>
      <c r="T20" s="34" t="n"/>
      <c r="U20" s="34" t="n"/>
      <c r="V20" s="34" t="n"/>
      <c r="W20" s="34" t="n"/>
      <c r="X20" s="34" t="n"/>
      <c r="Y20" s="34" t="n"/>
      <c r="Z20" s="34" t="n"/>
      <c r="AA20" s="34" t="n"/>
      <c r="AB20" s="34" t="n"/>
      <c r="AC20" s="34" t="n"/>
      <c r="AD20" s="34" t="n"/>
      <c r="AE20" s="34" t="n"/>
      <c r="AF20" s="34" t="n"/>
      <c r="AG20" s="34" t="n"/>
      <c r="AH20" s="34" t="n"/>
      <c r="AI20" s="34" t="n"/>
      <c r="AJ20" s="34" t="n"/>
      <c r="AK20" s="34" t="n"/>
      <c r="AL20" s="34" t="n"/>
      <c r="AM20" s="34" t="n"/>
      <c r="AN20" s="34" t="n"/>
      <c r="AO20" s="34" t="n"/>
      <c r="AP20" s="34" t="n"/>
      <c r="AQ20" s="34" t="n"/>
      <c r="AR20" s="34" t="n"/>
      <c r="AS20" s="34" t="n"/>
      <c r="AT20" s="34" t="n"/>
      <c r="AU20" s="34" t="n"/>
      <c r="AV20" s="34" t="n"/>
      <c r="AW20" s="34" t="n"/>
      <c r="AX20" s="34" t="n"/>
      <c r="AY20" s="34" t="n"/>
      <c r="AZ20" s="34" t="n"/>
      <c r="BA20" s="34" t="n"/>
      <c r="BB20" s="34" t="n"/>
      <c r="BC20" s="34" t="n"/>
      <c r="BD20" s="34" t="n"/>
      <c r="BE20" s="34" t="n"/>
      <c r="BF20" s="34" t="n"/>
      <c r="BG20" s="34" t="n"/>
      <c r="BH20" s="34" t="n"/>
      <c r="BI20" s="34" t="n"/>
      <c r="BJ20" s="34" t="n"/>
      <c r="BK20" s="34" t="n"/>
      <c r="BL20" s="34" t="n"/>
      <c r="BM20" s="34" t="n"/>
      <c r="BN20" s="34" t="n"/>
      <c r="BO20" s="34" t="n"/>
      <c r="BP20" s="34" t="n"/>
      <c r="BQ20" s="34" t="n"/>
      <c r="BR20" s="34" t="n"/>
      <c r="BS20" s="34" t="n"/>
      <c r="BT20" s="34" t="n"/>
      <c r="BU20" s="34" t="n"/>
      <c r="BV20" s="34" t="n"/>
      <c r="BW20" s="34" t="n"/>
      <c r="BX20" s="34" t="n"/>
      <c r="BY20" s="34" t="n"/>
      <c r="BZ20" s="34" t="n"/>
      <c r="CA20" s="34" t="n"/>
      <c r="CB20" s="34" t="n"/>
      <c r="CC20" s="34" t="n"/>
      <c r="CD20" s="34" t="n"/>
      <c r="CE20" s="34" t="n"/>
      <c r="CF20" s="34" t="n"/>
      <c r="CG20" s="34" t="n"/>
      <c r="CH20" s="34" t="n"/>
      <c r="CI20" s="34" t="n"/>
      <c r="CJ20" s="34" t="n"/>
      <c r="CK20" s="34" t="n"/>
      <c r="CL20" s="34" t="n"/>
      <c r="CM20" s="34" t="n"/>
      <c r="CN20" s="34" t="n"/>
      <c r="CO20" s="34" t="n"/>
      <c r="CP20" s="34" t="n"/>
      <c r="CQ20" s="34" t="n"/>
      <c r="CR20" s="34" t="n"/>
      <c r="CS20" s="34" t="n"/>
      <c r="CT20" s="34" t="n"/>
      <c r="CU20" s="34" t="n"/>
      <c r="CV20" s="34" t="n"/>
      <c r="CW20" s="34" t="n"/>
      <c r="CX20" s="34" t="n"/>
      <c r="CY20" s="34" t="n"/>
      <c r="CZ20" s="34" t="n"/>
      <c r="DA20" s="34" t="n"/>
      <c r="DB20" s="34" t="n"/>
      <c r="DC20" s="34" t="n"/>
      <c r="DD20" s="34" t="n"/>
      <c r="DE20" s="34" t="n"/>
      <c r="DF20" s="34" t="n"/>
      <c r="DG20" s="34" t="n"/>
      <c r="DH20" s="34" t="n"/>
      <c r="DI20" s="34" t="n"/>
      <c r="DJ20" s="34" t="n"/>
      <c r="DK20" s="34" t="n"/>
      <c r="DL20" s="34" t="n"/>
      <c r="DM20" s="34" t="n"/>
      <c r="DN20" s="34" t="n"/>
      <c r="DO20" s="34" t="n"/>
      <c r="DP20" s="34" t="n"/>
      <c r="DQ20" s="34" t="n"/>
      <c r="DR20" s="34" t="n"/>
      <c r="DS20" s="34" t="n"/>
      <c r="DT20" s="34" t="n"/>
      <c r="DU20" s="34" t="n"/>
      <c r="DV20" s="34" t="n"/>
      <c r="DW20" s="34" t="n"/>
      <c r="DX20" s="34" t="n"/>
      <c r="DY20" s="34" t="n"/>
      <c r="DZ20" s="34" t="n"/>
      <c r="EA20" s="34" t="n"/>
      <c r="EB20" s="34" t="n"/>
      <c r="EC20" s="34" t="n"/>
      <c r="ED20" s="34" t="n"/>
      <c r="EE20" s="34" t="n"/>
      <c r="EF20" s="34" t="n"/>
      <c r="EG20" s="34" t="n"/>
      <c r="EH20" s="34" t="n"/>
      <c r="EI20" s="34" t="n"/>
      <c r="EJ20" s="34" t="n"/>
      <c r="EK20" s="34" t="n"/>
      <c r="EL20" s="34" t="n"/>
      <c r="EM20" s="34" t="n"/>
      <c r="EN20" s="34" t="n"/>
      <c r="EO20" s="34" t="n"/>
      <c r="EP20" s="34" t="n"/>
      <c r="EQ20" s="34" t="n"/>
      <c r="ER20" s="34" t="n"/>
      <c r="ES20" s="34" t="n"/>
      <c r="ET20" s="34" t="n"/>
      <c r="EU20" s="34" t="n"/>
      <c r="EV20" s="34" t="n"/>
      <c r="EW20" s="34" t="n"/>
      <c r="EX20" s="34" t="n"/>
      <c r="EY20" s="34" t="n"/>
      <c r="EZ20" s="34" t="n"/>
      <c r="FA20" s="34" t="n"/>
      <c r="FB20" s="34" t="n"/>
      <c r="FC20" s="34" t="n"/>
      <c r="FD20" s="34" t="n"/>
      <c r="FE20" s="34" t="n"/>
      <c r="FF20" s="34" t="n"/>
      <c r="FG20" s="34" t="n"/>
      <c r="FH20" s="34" t="n"/>
      <c r="FI20" s="34" t="n"/>
      <c r="FJ20" s="34" t="n"/>
      <c r="FK20" s="34" t="n"/>
      <c r="FL20" s="34" t="n"/>
      <c r="FM20" s="34" t="n"/>
      <c r="FN20" s="34" t="n"/>
      <c r="FO20" s="34" t="n"/>
      <c r="FP20" s="34" t="n"/>
      <c r="FQ20" s="34" t="n"/>
      <c r="FR20" s="34" t="n"/>
      <c r="FS20" s="34" t="n"/>
      <c r="FT20" s="34" t="n"/>
      <c r="FU20" s="34" t="n"/>
      <c r="FV20" s="34" t="n"/>
      <c r="FW20" s="34" t="n"/>
      <c r="FX20" s="34" t="n"/>
      <c r="FY20" s="34" t="n"/>
      <c r="FZ20" s="34" t="n"/>
      <c r="GA20" s="34" t="n"/>
    </row>
    <row r="21">
      <c r="A21" s="25" t="inlineStr">
        <is>
          <t>Mine Infrastructure</t>
        </is>
      </c>
      <c r="B21" s="25" t="inlineStr">
        <is>
          <t>$'000</t>
        </is>
      </c>
      <c r="C21" s="47">
        <f>SUM(D21:GA21)</f>
        <v/>
      </c>
      <c r="D21" s="36" t="n">
        <v>0</v>
      </c>
      <c r="E21" s="36" t="n">
        <v>0</v>
      </c>
      <c r="F21" s="36" t="n">
        <v>0</v>
      </c>
      <c r="G21" s="36" t="n">
        <v>0</v>
      </c>
      <c r="H21" s="36" t="n">
        <v>0</v>
      </c>
      <c r="I21" s="36" t="n">
        <v>0</v>
      </c>
      <c r="J21" s="36" t="n">
        <v>0</v>
      </c>
      <c r="K21" s="36" t="n">
        <v>0</v>
      </c>
      <c r="L21" s="36" t="n">
        <v>0</v>
      </c>
      <c r="M21" s="36" t="n">
        <v>0</v>
      </c>
      <c r="N21" s="36" t="n">
        <v>0</v>
      </c>
      <c r="O21" s="36" t="n">
        <v>0</v>
      </c>
      <c r="P21" s="36" t="n">
        <v>4000</v>
      </c>
      <c r="Q21" s="36" t="n">
        <v>4000</v>
      </c>
      <c r="R21" s="36" t="n">
        <v>4000</v>
      </c>
      <c r="S21" s="36" t="n">
        <v>4000</v>
      </c>
      <c r="T21" s="36" t="n">
        <v>4000</v>
      </c>
      <c r="U21" s="36" t="n">
        <v>4000</v>
      </c>
      <c r="V21" s="36" t="n">
        <v>4000</v>
      </c>
      <c r="W21" s="36" t="n">
        <v>4000</v>
      </c>
      <c r="X21" s="36" t="n">
        <v>4000</v>
      </c>
      <c r="Y21" s="36" t="n">
        <v>4000</v>
      </c>
      <c r="Z21" s="36" t="n">
        <v>4000</v>
      </c>
      <c r="AA21" s="36" t="n">
        <v>4000</v>
      </c>
      <c r="AB21" s="36" t="n">
        <v>4000</v>
      </c>
      <c r="AC21" s="36" t="n">
        <v>4000</v>
      </c>
      <c r="AD21" s="36" t="n">
        <v>4000</v>
      </c>
      <c r="AE21" s="36" t="n">
        <v>4000</v>
      </c>
      <c r="AF21" s="36" t="n">
        <v>4000</v>
      </c>
      <c r="AG21" s="36" t="n">
        <v>4000</v>
      </c>
      <c r="AH21" s="36" t="n">
        <v>4000</v>
      </c>
      <c r="AI21" s="36" t="n">
        <v>4000</v>
      </c>
      <c r="AJ21" s="36" t="n">
        <v>4000</v>
      </c>
      <c r="AK21" s="36" t="n">
        <v>4000</v>
      </c>
      <c r="AL21" s="36" t="n">
        <v>4000</v>
      </c>
      <c r="AM21" s="36" t="n">
        <v>4000</v>
      </c>
      <c r="AN21" s="36" t="n">
        <v>4000</v>
      </c>
      <c r="AO21" s="36" t="n">
        <v>4000</v>
      </c>
      <c r="AP21" s="36" t="n">
        <v>4000</v>
      </c>
      <c r="AQ21" s="36" t="n">
        <v>4000</v>
      </c>
      <c r="AR21" s="36" t="n">
        <v>4000</v>
      </c>
      <c r="AS21" s="36" t="n">
        <v>4000</v>
      </c>
      <c r="AT21" s="36" t="n">
        <v>0</v>
      </c>
      <c r="AU21" s="36" t="n">
        <v>0</v>
      </c>
      <c r="AV21" s="36" t="n">
        <v>0</v>
      </c>
      <c r="AW21" s="36" t="n">
        <v>0</v>
      </c>
      <c r="AX21" s="36" t="n">
        <v>0</v>
      </c>
      <c r="AY21" s="36" t="n">
        <v>0</v>
      </c>
      <c r="AZ21" s="36" t="n">
        <v>0</v>
      </c>
      <c r="BA21" s="36" t="n">
        <v>0</v>
      </c>
      <c r="BB21" s="36" t="n">
        <v>0</v>
      </c>
      <c r="BC21" s="36" t="n">
        <v>0</v>
      </c>
      <c r="BD21" s="36" t="n">
        <v>0</v>
      </c>
      <c r="BE21" s="36" t="n">
        <v>0</v>
      </c>
      <c r="BF21" s="36" t="n">
        <v>0</v>
      </c>
      <c r="BG21" s="36" t="n">
        <v>0</v>
      </c>
      <c r="BH21" s="36" t="n">
        <v>0</v>
      </c>
      <c r="BI21" s="36" t="n">
        <v>0</v>
      </c>
      <c r="BJ21" s="36" t="n">
        <v>0</v>
      </c>
      <c r="BK21" s="36" t="n">
        <v>0</v>
      </c>
      <c r="BL21" s="36" t="n">
        <v>0</v>
      </c>
      <c r="BM21" s="36" t="n">
        <v>0</v>
      </c>
      <c r="BN21" s="36" t="n">
        <v>0</v>
      </c>
      <c r="BO21" s="36" t="n">
        <v>0</v>
      </c>
      <c r="BP21" s="36" t="n">
        <v>0</v>
      </c>
      <c r="BQ21" s="36" t="n">
        <v>0</v>
      </c>
      <c r="BR21" s="36" t="n">
        <v>0</v>
      </c>
      <c r="BS21" s="36" t="n">
        <v>0</v>
      </c>
      <c r="BT21" s="36" t="n">
        <v>0</v>
      </c>
      <c r="BU21" s="36" t="n">
        <v>0</v>
      </c>
      <c r="BV21" s="36" t="n">
        <v>0</v>
      </c>
      <c r="BW21" s="36" t="n">
        <v>0</v>
      </c>
      <c r="BX21" s="36" t="n">
        <v>0</v>
      </c>
      <c r="BY21" s="36" t="n">
        <v>0</v>
      </c>
      <c r="BZ21" s="36" t="n">
        <v>0</v>
      </c>
      <c r="CA21" s="36" t="n">
        <v>0</v>
      </c>
      <c r="CB21" s="36" t="n">
        <v>0</v>
      </c>
      <c r="CC21" s="36" t="n">
        <v>0</v>
      </c>
      <c r="CD21" s="36" t="n">
        <v>0</v>
      </c>
      <c r="CE21" s="36" t="n">
        <v>0</v>
      </c>
      <c r="CF21" s="36" t="n">
        <v>0</v>
      </c>
      <c r="CG21" s="36" t="n">
        <v>0</v>
      </c>
      <c r="CH21" s="36" t="n">
        <v>0</v>
      </c>
      <c r="CI21" s="36" t="n">
        <v>0</v>
      </c>
      <c r="CJ21" s="36" t="n">
        <v>0</v>
      </c>
      <c r="CK21" s="36" t="n">
        <v>0</v>
      </c>
      <c r="CL21" s="36" t="n">
        <v>0</v>
      </c>
      <c r="CM21" s="36" t="n">
        <v>0</v>
      </c>
      <c r="CN21" s="36" t="n">
        <v>0</v>
      </c>
      <c r="CO21" s="36" t="n">
        <v>0</v>
      </c>
      <c r="CP21" s="36" t="n">
        <v>0</v>
      </c>
      <c r="CQ21" s="36" t="n">
        <v>0</v>
      </c>
      <c r="CR21" s="36" t="n">
        <v>0</v>
      </c>
      <c r="CS21" s="36" t="n">
        <v>0</v>
      </c>
      <c r="CT21" s="36" t="n">
        <v>0</v>
      </c>
      <c r="CU21" s="36" t="n">
        <v>0</v>
      </c>
      <c r="CV21" s="36" t="n">
        <v>0</v>
      </c>
      <c r="CW21" s="36" t="n">
        <v>0</v>
      </c>
      <c r="CX21" s="36" t="n">
        <v>0</v>
      </c>
      <c r="CY21" s="36" t="n">
        <v>0</v>
      </c>
      <c r="CZ21" s="36" t="n">
        <v>0</v>
      </c>
      <c r="DA21" s="36" t="n">
        <v>0</v>
      </c>
      <c r="DB21" s="36" t="n">
        <v>0</v>
      </c>
      <c r="DC21" s="36" t="n">
        <v>0</v>
      </c>
      <c r="DD21" s="36" t="n">
        <v>0</v>
      </c>
      <c r="DE21" s="36" t="n">
        <v>0</v>
      </c>
      <c r="DF21" s="36" t="n">
        <v>0</v>
      </c>
      <c r="DG21" s="36" t="n">
        <v>0</v>
      </c>
      <c r="DH21" s="36" t="n">
        <v>0</v>
      </c>
      <c r="DI21" s="36" t="n">
        <v>0</v>
      </c>
      <c r="DJ21" s="36" t="n">
        <v>0</v>
      </c>
      <c r="DK21" s="36" t="n">
        <v>0</v>
      </c>
      <c r="DL21" s="36" t="n">
        <v>0</v>
      </c>
      <c r="DM21" s="36" t="n">
        <v>0</v>
      </c>
      <c r="DN21" s="36" t="n">
        <v>0</v>
      </c>
      <c r="DO21" s="36" t="n">
        <v>0</v>
      </c>
      <c r="DP21" s="36" t="n">
        <v>0</v>
      </c>
      <c r="DQ21" s="36" t="n">
        <v>0</v>
      </c>
      <c r="DR21" s="36" t="n">
        <v>0</v>
      </c>
      <c r="DS21" s="36" t="n">
        <v>0</v>
      </c>
      <c r="DT21" s="36" t="n">
        <v>0</v>
      </c>
      <c r="DU21" s="36" t="n">
        <v>0</v>
      </c>
      <c r="DV21" s="36" t="n">
        <v>0</v>
      </c>
      <c r="DW21" s="36" t="n">
        <v>0</v>
      </c>
      <c r="DX21" s="36" t="n">
        <v>0</v>
      </c>
      <c r="DY21" s="36" t="n">
        <v>0</v>
      </c>
      <c r="DZ21" s="36" t="n">
        <v>0</v>
      </c>
      <c r="EA21" s="36" t="n">
        <v>0</v>
      </c>
      <c r="EB21" s="36" t="n">
        <v>0</v>
      </c>
      <c r="EC21" s="36" t="n">
        <v>0</v>
      </c>
      <c r="ED21" s="36" t="n">
        <v>0</v>
      </c>
      <c r="EE21" s="36" t="n">
        <v>0</v>
      </c>
      <c r="EF21" s="36" t="n">
        <v>0</v>
      </c>
      <c r="EG21" s="36" t="n">
        <v>0</v>
      </c>
      <c r="EH21" s="36" t="n">
        <v>0</v>
      </c>
      <c r="EI21" s="36" t="n">
        <v>0</v>
      </c>
      <c r="EJ21" s="36" t="n">
        <v>0</v>
      </c>
      <c r="EK21" s="36" t="n">
        <v>0</v>
      </c>
      <c r="EL21" s="36" t="n">
        <v>0</v>
      </c>
      <c r="EM21" s="36" t="n">
        <v>0</v>
      </c>
      <c r="EN21" s="36" t="n">
        <v>0</v>
      </c>
      <c r="EO21" s="36" t="n">
        <v>0</v>
      </c>
      <c r="EP21" s="36" t="n">
        <v>0</v>
      </c>
      <c r="EQ21" s="36" t="n">
        <v>0</v>
      </c>
      <c r="ER21" s="36" t="n">
        <v>0</v>
      </c>
      <c r="ES21" s="36" t="n">
        <v>0</v>
      </c>
      <c r="ET21" s="36" t="n">
        <v>0</v>
      </c>
      <c r="EU21" s="36" t="n">
        <v>0</v>
      </c>
      <c r="EV21" s="36" t="n">
        <v>0</v>
      </c>
      <c r="EW21" s="36" t="n">
        <v>0</v>
      </c>
      <c r="EX21" s="36" t="n">
        <v>0</v>
      </c>
      <c r="EY21" s="36" t="n">
        <v>0</v>
      </c>
      <c r="EZ21" s="36" t="n">
        <v>0</v>
      </c>
      <c r="FA21" s="36" t="n">
        <v>0</v>
      </c>
      <c r="FB21" s="36" t="n">
        <v>0</v>
      </c>
      <c r="FC21" s="36" t="n">
        <v>0</v>
      </c>
      <c r="FD21" s="36" t="n">
        <v>0</v>
      </c>
      <c r="FE21" s="36" t="n">
        <v>0</v>
      </c>
      <c r="FF21" s="36" t="n">
        <v>0</v>
      </c>
      <c r="FG21" s="36" t="n">
        <v>0</v>
      </c>
      <c r="FH21" s="36" t="n">
        <v>0</v>
      </c>
      <c r="FI21" s="36" t="n">
        <v>0</v>
      </c>
      <c r="FJ21" s="36" t="n">
        <v>0</v>
      </c>
      <c r="FK21" s="36" t="n">
        <v>0</v>
      </c>
      <c r="FL21" s="36" t="n">
        <v>0</v>
      </c>
      <c r="FM21" s="36" t="n">
        <v>0</v>
      </c>
      <c r="FN21" s="36" t="n">
        <v>0</v>
      </c>
      <c r="FO21" s="36" t="n">
        <v>0</v>
      </c>
      <c r="FP21" s="36" t="n">
        <v>0</v>
      </c>
      <c r="FQ21" s="36" t="n">
        <v>0</v>
      </c>
      <c r="FR21" s="36" t="n">
        <v>0</v>
      </c>
      <c r="FS21" s="36" t="n">
        <v>0</v>
      </c>
      <c r="FT21" s="36" t="n">
        <v>0</v>
      </c>
      <c r="FU21" s="36" t="n">
        <v>0</v>
      </c>
      <c r="FV21" s="36" t="n">
        <v>0</v>
      </c>
      <c r="FW21" s="36" t="n">
        <v>0</v>
      </c>
      <c r="FX21" s="36" t="n">
        <v>0</v>
      </c>
      <c r="FY21" s="36" t="n">
        <v>0</v>
      </c>
      <c r="FZ21" s="36" t="n">
        <v>0</v>
      </c>
      <c r="GA21" s="36" t="n">
        <v>0</v>
      </c>
    </row>
    <row r="22">
      <c r="A22" s="25" t="inlineStr">
        <is>
          <t>Processing Plant</t>
        </is>
      </c>
      <c r="B22" s="25" t="inlineStr">
        <is>
          <t>$'000</t>
        </is>
      </c>
      <c r="C22" s="47">
        <f>SUM(D22:GA22)</f>
        <v/>
      </c>
      <c r="D22" s="36" t="n">
        <v>0</v>
      </c>
      <c r="E22" s="36" t="n">
        <v>0</v>
      </c>
      <c r="F22" s="36" t="n">
        <v>0</v>
      </c>
      <c r="G22" s="36" t="n">
        <v>0</v>
      </c>
      <c r="H22" s="36" t="n">
        <v>0</v>
      </c>
      <c r="I22" s="36" t="n">
        <v>0</v>
      </c>
      <c r="J22" s="36" t="n">
        <v>0</v>
      </c>
      <c r="K22" s="36" t="n">
        <v>0</v>
      </c>
      <c r="L22" s="36" t="n">
        <v>0</v>
      </c>
      <c r="M22" s="36" t="n">
        <v>0</v>
      </c>
      <c r="N22" s="36" t="n">
        <v>0</v>
      </c>
      <c r="O22" s="36" t="n">
        <v>0</v>
      </c>
      <c r="P22" s="36" t="n">
        <v>14583</v>
      </c>
      <c r="Q22" s="36" t="n">
        <v>14583</v>
      </c>
      <c r="R22" s="36" t="n">
        <v>14583</v>
      </c>
      <c r="S22" s="36" t="n">
        <v>14583</v>
      </c>
      <c r="T22" s="36" t="n">
        <v>14583</v>
      </c>
      <c r="U22" s="36" t="n">
        <v>14583</v>
      </c>
      <c r="V22" s="36" t="n">
        <v>14583</v>
      </c>
      <c r="W22" s="36" t="n">
        <v>14583</v>
      </c>
      <c r="X22" s="36" t="n">
        <v>14583</v>
      </c>
      <c r="Y22" s="36" t="n">
        <v>14583</v>
      </c>
      <c r="Z22" s="36" t="n">
        <v>14583</v>
      </c>
      <c r="AA22" s="36" t="n">
        <v>14583</v>
      </c>
      <c r="AB22" s="36" t="n">
        <v>14583</v>
      </c>
      <c r="AC22" s="36" t="n">
        <v>14583</v>
      </c>
      <c r="AD22" s="36" t="n">
        <v>14583</v>
      </c>
      <c r="AE22" s="36" t="n">
        <v>14583</v>
      </c>
      <c r="AF22" s="36" t="n">
        <v>14583</v>
      </c>
      <c r="AG22" s="36" t="n">
        <v>14583</v>
      </c>
      <c r="AH22" s="36" t="n">
        <v>14583</v>
      </c>
      <c r="AI22" s="36" t="n">
        <v>14583</v>
      </c>
      <c r="AJ22" s="36" t="n">
        <v>14583</v>
      </c>
      <c r="AK22" s="36" t="n">
        <v>14583</v>
      </c>
      <c r="AL22" s="36" t="n">
        <v>14583</v>
      </c>
      <c r="AM22" s="36" t="n">
        <v>14583</v>
      </c>
      <c r="AN22" s="36" t="n">
        <v>0</v>
      </c>
      <c r="AO22" s="36" t="n">
        <v>0</v>
      </c>
      <c r="AP22" s="36" t="n">
        <v>0</v>
      </c>
      <c r="AQ22" s="36" t="n">
        <v>0</v>
      </c>
      <c r="AR22" s="36" t="n">
        <v>0</v>
      </c>
      <c r="AS22" s="36" t="n">
        <v>0</v>
      </c>
      <c r="AT22" s="36" t="n">
        <v>0</v>
      </c>
      <c r="AU22" s="36" t="n">
        <v>0</v>
      </c>
      <c r="AV22" s="36" t="n">
        <v>0</v>
      </c>
      <c r="AW22" s="36" t="n">
        <v>0</v>
      </c>
      <c r="AX22" s="36" t="n">
        <v>0</v>
      </c>
      <c r="AY22" s="36" t="n">
        <v>0</v>
      </c>
      <c r="AZ22" s="36" t="n">
        <v>0</v>
      </c>
      <c r="BA22" s="36" t="n">
        <v>0</v>
      </c>
      <c r="BB22" s="36" t="n">
        <v>0</v>
      </c>
      <c r="BC22" s="36" t="n">
        <v>0</v>
      </c>
      <c r="BD22" s="36" t="n">
        <v>0</v>
      </c>
      <c r="BE22" s="36" t="n">
        <v>0</v>
      </c>
      <c r="BF22" s="36" t="n">
        <v>0</v>
      </c>
      <c r="BG22" s="36" t="n">
        <v>0</v>
      </c>
      <c r="BH22" s="36" t="n">
        <v>0</v>
      </c>
      <c r="BI22" s="36" t="n">
        <v>0</v>
      </c>
      <c r="BJ22" s="36" t="n">
        <v>0</v>
      </c>
      <c r="BK22" s="36" t="n">
        <v>0</v>
      </c>
      <c r="BL22" s="36" t="n">
        <v>0</v>
      </c>
      <c r="BM22" s="36" t="n">
        <v>0</v>
      </c>
      <c r="BN22" s="36" t="n">
        <v>0</v>
      </c>
      <c r="BO22" s="36" t="n">
        <v>0</v>
      </c>
      <c r="BP22" s="36" t="n">
        <v>0</v>
      </c>
      <c r="BQ22" s="36" t="n">
        <v>0</v>
      </c>
      <c r="BR22" s="36" t="n">
        <v>0</v>
      </c>
      <c r="BS22" s="36" t="n">
        <v>0</v>
      </c>
      <c r="BT22" s="36" t="n">
        <v>0</v>
      </c>
      <c r="BU22" s="36" t="n">
        <v>0</v>
      </c>
      <c r="BV22" s="36" t="n">
        <v>0</v>
      </c>
      <c r="BW22" s="36" t="n">
        <v>0</v>
      </c>
      <c r="BX22" s="36" t="n">
        <v>0</v>
      </c>
      <c r="BY22" s="36" t="n">
        <v>0</v>
      </c>
      <c r="BZ22" s="36" t="n">
        <v>0</v>
      </c>
      <c r="CA22" s="36" t="n">
        <v>0</v>
      </c>
      <c r="CB22" s="36" t="n">
        <v>0</v>
      </c>
      <c r="CC22" s="36" t="n">
        <v>0</v>
      </c>
      <c r="CD22" s="36" t="n">
        <v>0</v>
      </c>
      <c r="CE22" s="36" t="n">
        <v>0</v>
      </c>
      <c r="CF22" s="36" t="n">
        <v>0</v>
      </c>
      <c r="CG22" s="36" t="n">
        <v>0</v>
      </c>
      <c r="CH22" s="36" t="n">
        <v>0</v>
      </c>
      <c r="CI22" s="36" t="n">
        <v>0</v>
      </c>
      <c r="CJ22" s="36" t="n">
        <v>0</v>
      </c>
      <c r="CK22" s="36" t="n">
        <v>0</v>
      </c>
      <c r="CL22" s="36" t="n">
        <v>0</v>
      </c>
      <c r="CM22" s="36" t="n">
        <v>0</v>
      </c>
      <c r="CN22" s="36" t="n">
        <v>0</v>
      </c>
      <c r="CO22" s="36" t="n">
        <v>0</v>
      </c>
      <c r="CP22" s="36" t="n">
        <v>0</v>
      </c>
      <c r="CQ22" s="36" t="n">
        <v>0</v>
      </c>
      <c r="CR22" s="36" t="n">
        <v>0</v>
      </c>
      <c r="CS22" s="36" t="n">
        <v>0</v>
      </c>
      <c r="CT22" s="36" t="n">
        <v>0</v>
      </c>
      <c r="CU22" s="36" t="n">
        <v>0</v>
      </c>
      <c r="CV22" s="36" t="n">
        <v>0</v>
      </c>
      <c r="CW22" s="36" t="n">
        <v>0</v>
      </c>
      <c r="CX22" s="36" t="n">
        <v>0</v>
      </c>
      <c r="CY22" s="36" t="n">
        <v>0</v>
      </c>
      <c r="CZ22" s="36" t="n">
        <v>0</v>
      </c>
      <c r="DA22" s="36" t="n">
        <v>0</v>
      </c>
      <c r="DB22" s="36" t="n">
        <v>0</v>
      </c>
      <c r="DC22" s="36" t="n">
        <v>0</v>
      </c>
      <c r="DD22" s="36" t="n">
        <v>0</v>
      </c>
      <c r="DE22" s="36" t="n">
        <v>0</v>
      </c>
      <c r="DF22" s="36" t="n">
        <v>0</v>
      </c>
      <c r="DG22" s="36" t="n">
        <v>0</v>
      </c>
      <c r="DH22" s="36" t="n">
        <v>0</v>
      </c>
      <c r="DI22" s="36" t="n">
        <v>0</v>
      </c>
      <c r="DJ22" s="36" t="n">
        <v>0</v>
      </c>
      <c r="DK22" s="36" t="n">
        <v>0</v>
      </c>
      <c r="DL22" s="36" t="n">
        <v>0</v>
      </c>
      <c r="DM22" s="36" t="n">
        <v>0</v>
      </c>
      <c r="DN22" s="36" t="n">
        <v>0</v>
      </c>
      <c r="DO22" s="36" t="n">
        <v>0</v>
      </c>
      <c r="DP22" s="36" t="n">
        <v>0</v>
      </c>
      <c r="DQ22" s="36" t="n">
        <v>0</v>
      </c>
      <c r="DR22" s="36" t="n">
        <v>0</v>
      </c>
      <c r="DS22" s="36" t="n">
        <v>0</v>
      </c>
      <c r="DT22" s="36" t="n">
        <v>0</v>
      </c>
      <c r="DU22" s="36" t="n">
        <v>0</v>
      </c>
      <c r="DV22" s="36" t="n">
        <v>0</v>
      </c>
      <c r="DW22" s="36" t="n">
        <v>0</v>
      </c>
      <c r="DX22" s="36" t="n">
        <v>0</v>
      </c>
      <c r="DY22" s="36" t="n">
        <v>0</v>
      </c>
      <c r="DZ22" s="36" t="n">
        <v>0</v>
      </c>
      <c r="EA22" s="36" t="n">
        <v>0</v>
      </c>
      <c r="EB22" s="36" t="n">
        <v>0</v>
      </c>
      <c r="EC22" s="36" t="n">
        <v>0</v>
      </c>
      <c r="ED22" s="36" t="n">
        <v>0</v>
      </c>
      <c r="EE22" s="36" t="n">
        <v>0</v>
      </c>
      <c r="EF22" s="36" t="n">
        <v>0</v>
      </c>
      <c r="EG22" s="36" t="n">
        <v>0</v>
      </c>
      <c r="EH22" s="36" t="n">
        <v>0</v>
      </c>
      <c r="EI22" s="36" t="n">
        <v>0</v>
      </c>
      <c r="EJ22" s="36" t="n">
        <v>0</v>
      </c>
      <c r="EK22" s="36" t="n">
        <v>0</v>
      </c>
      <c r="EL22" s="36" t="n">
        <v>0</v>
      </c>
      <c r="EM22" s="36" t="n">
        <v>0</v>
      </c>
      <c r="EN22" s="36" t="n">
        <v>0</v>
      </c>
      <c r="EO22" s="36" t="n">
        <v>0</v>
      </c>
      <c r="EP22" s="36" t="n">
        <v>0</v>
      </c>
      <c r="EQ22" s="36" t="n">
        <v>0</v>
      </c>
      <c r="ER22" s="36" t="n">
        <v>0</v>
      </c>
      <c r="ES22" s="36" t="n">
        <v>0</v>
      </c>
      <c r="ET22" s="36" t="n">
        <v>0</v>
      </c>
      <c r="EU22" s="36" t="n">
        <v>0</v>
      </c>
      <c r="EV22" s="36" t="n">
        <v>0</v>
      </c>
      <c r="EW22" s="36" t="n">
        <v>0</v>
      </c>
      <c r="EX22" s="36" t="n">
        <v>0</v>
      </c>
      <c r="EY22" s="36" t="n">
        <v>0</v>
      </c>
      <c r="EZ22" s="36" t="n">
        <v>0</v>
      </c>
      <c r="FA22" s="36" t="n">
        <v>0</v>
      </c>
      <c r="FB22" s="36" t="n">
        <v>0</v>
      </c>
      <c r="FC22" s="36" t="n">
        <v>0</v>
      </c>
      <c r="FD22" s="36" t="n">
        <v>0</v>
      </c>
      <c r="FE22" s="36" t="n">
        <v>0</v>
      </c>
      <c r="FF22" s="36" t="n">
        <v>0</v>
      </c>
      <c r="FG22" s="36" t="n">
        <v>0</v>
      </c>
      <c r="FH22" s="36" t="n">
        <v>0</v>
      </c>
      <c r="FI22" s="36" t="n">
        <v>0</v>
      </c>
      <c r="FJ22" s="36" t="n">
        <v>0</v>
      </c>
      <c r="FK22" s="36" t="n">
        <v>0</v>
      </c>
      <c r="FL22" s="36" t="n">
        <v>0</v>
      </c>
      <c r="FM22" s="36" t="n">
        <v>0</v>
      </c>
      <c r="FN22" s="36" t="n">
        <v>0</v>
      </c>
      <c r="FO22" s="36" t="n">
        <v>0</v>
      </c>
      <c r="FP22" s="36" t="n">
        <v>0</v>
      </c>
      <c r="FQ22" s="36" t="n">
        <v>0</v>
      </c>
      <c r="FR22" s="36" t="n">
        <v>0</v>
      </c>
      <c r="FS22" s="36" t="n">
        <v>0</v>
      </c>
      <c r="FT22" s="36" t="n">
        <v>0</v>
      </c>
      <c r="FU22" s="36" t="n">
        <v>0</v>
      </c>
      <c r="FV22" s="36" t="n">
        <v>0</v>
      </c>
      <c r="FW22" s="36" t="n">
        <v>0</v>
      </c>
      <c r="FX22" s="36" t="n">
        <v>0</v>
      </c>
      <c r="FY22" s="36" t="n">
        <v>0</v>
      </c>
      <c r="FZ22" s="36" t="n">
        <v>0</v>
      </c>
      <c r="GA22" s="36" t="n">
        <v>0</v>
      </c>
    </row>
    <row r="23">
      <c r="A23" s="25" t="inlineStr">
        <is>
          <t>Tailings Storage Facility</t>
        </is>
      </c>
      <c r="B23" s="25" t="inlineStr">
        <is>
          <t>$'000</t>
        </is>
      </c>
      <c r="C23" s="47">
        <f>SUM(D23:GA23)</f>
        <v/>
      </c>
      <c r="D23" s="36" t="n">
        <v>0</v>
      </c>
      <c r="E23" s="36" t="n">
        <v>0</v>
      </c>
      <c r="F23" s="36" t="n">
        <v>0</v>
      </c>
      <c r="G23" s="36" t="n">
        <v>0</v>
      </c>
      <c r="H23" s="36" t="n">
        <v>0</v>
      </c>
      <c r="I23" s="36" t="n">
        <v>0</v>
      </c>
      <c r="J23" s="36" t="n">
        <v>0</v>
      </c>
      <c r="K23" s="36" t="n">
        <v>0</v>
      </c>
      <c r="L23" s="36" t="n">
        <v>0</v>
      </c>
      <c r="M23" s="36" t="n">
        <v>0</v>
      </c>
      <c r="N23" s="36" t="n">
        <v>0</v>
      </c>
      <c r="O23" s="36" t="n">
        <v>0</v>
      </c>
      <c r="P23" s="36" t="n">
        <v>2667</v>
      </c>
      <c r="Q23" s="36" t="n">
        <v>2667</v>
      </c>
      <c r="R23" s="36" t="n">
        <v>2667</v>
      </c>
      <c r="S23" s="36" t="n">
        <v>2667</v>
      </c>
      <c r="T23" s="36" t="n">
        <v>2667</v>
      </c>
      <c r="U23" s="36" t="n">
        <v>2667</v>
      </c>
      <c r="V23" s="36" t="n">
        <v>2667</v>
      </c>
      <c r="W23" s="36" t="n">
        <v>2667</v>
      </c>
      <c r="X23" s="36" t="n">
        <v>2667</v>
      </c>
      <c r="Y23" s="36" t="n">
        <v>2667</v>
      </c>
      <c r="Z23" s="36" t="n">
        <v>2667</v>
      </c>
      <c r="AA23" s="36" t="n">
        <v>2667</v>
      </c>
      <c r="AB23" s="36" t="n">
        <v>2667</v>
      </c>
      <c r="AC23" s="36" t="n">
        <v>2667</v>
      </c>
      <c r="AD23" s="36" t="n">
        <v>2667</v>
      </c>
      <c r="AE23" s="36" t="n">
        <v>2667</v>
      </c>
      <c r="AF23" s="36" t="n">
        <v>2667</v>
      </c>
      <c r="AG23" s="36" t="n">
        <v>2667</v>
      </c>
      <c r="AH23" s="36" t="n">
        <v>2667</v>
      </c>
      <c r="AI23" s="36" t="n">
        <v>2667</v>
      </c>
      <c r="AJ23" s="36" t="n">
        <v>2667</v>
      </c>
      <c r="AK23" s="36" t="n">
        <v>2667</v>
      </c>
      <c r="AL23" s="36" t="n">
        <v>2667</v>
      </c>
      <c r="AM23" s="36" t="n">
        <v>2667</v>
      </c>
      <c r="AN23" s="36" t="n">
        <v>2667</v>
      </c>
      <c r="AO23" s="36" t="n">
        <v>2667</v>
      </c>
      <c r="AP23" s="36" t="n">
        <v>2667</v>
      </c>
      <c r="AQ23" s="36" t="n">
        <v>2667</v>
      </c>
      <c r="AR23" s="36" t="n">
        <v>2667</v>
      </c>
      <c r="AS23" s="36" t="n">
        <v>2667</v>
      </c>
      <c r="AT23" s="36" t="n">
        <v>0</v>
      </c>
      <c r="AU23" s="36" t="n">
        <v>0</v>
      </c>
      <c r="AV23" s="36" t="n">
        <v>0</v>
      </c>
      <c r="AW23" s="36" t="n">
        <v>0</v>
      </c>
      <c r="AX23" s="36" t="n">
        <v>0</v>
      </c>
      <c r="AY23" s="36" t="n">
        <v>0</v>
      </c>
      <c r="AZ23" s="36" t="n">
        <v>0</v>
      </c>
      <c r="BA23" s="36" t="n">
        <v>0</v>
      </c>
      <c r="BB23" s="36" t="n">
        <v>0</v>
      </c>
      <c r="BC23" s="36" t="n">
        <v>0</v>
      </c>
      <c r="BD23" s="36" t="n">
        <v>0</v>
      </c>
      <c r="BE23" s="36" t="n">
        <v>0</v>
      </c>
      <c r="BF23" s="36" t="n">
        <v>0</v>
      </c>
      <c r="BG23" s="36" t="n">
        <v>0</v>
      </c>
      <c r="BH23" s="36" t="n">
        <v>0</v>
      </c>
      <c r="BI23" s="36" t="n">
        <v>0</v>
      </c>
      <c r="BJ23" s="36" t="n">
        <v>0</v>
      </c>
      <c r="BK23" s="36" t="n">
        <v>0</v>
      </c>
      <c r="BL23" s="36" t="n">
        <v>0</v>
      </c>
      <c r="BM23" s="36" t="n">
        <v>0</v>
      </c>
      <c r="BN23" s="36" t="n">
        <v>0</v>
      </c>
      <c r="BO23" s="36" t="n">
        <v>0</v>
      </c>
      <c r="BP23" s="36" t="n">
        <v>0</v>
      </c>
      <c r="BQ23" s="36" t="n">
        <v>0</v>
      </c>
      <c r="BR23" s="36" t="n">
        <v>0</v>
      </c>
      <c r="BS23" s="36" t="n">
        <v>0</v>
      </c>
      <c r="BT23" s="36" t="n">
        <v>0</v>
      </c>
      <c r="BU23" s="36" t="n">
        <v>0</v>
      </c>
      <c r="BV23" s="36" t="n">
        <v>0</v>
      </c>
      <c r="BW23" s="36" t="n">
        <v>0</v>
      </c>
      <c r="BX23" s="36" t="n">
        <v>0</v>
      </c>
      <c r="BY23" s="36" t="n">
        <v>0</v>
      </c>
      <c r="BZ23" s="36" t="n">
        <v>0</v>
      </c>
      <c r="CA23" s="36" t="n">
        <v>0</v>
      </c>
      <c r="CB23" s="36" t="n">
        <v>0</v>
      </c>
      <c r="CC23" s="36" t="n">
        <v>0</v>
      </c>
      <c r="CD23" s="36" t="n">
        <v>0</v>
      </c>
      <c r="CE23" s="36" t="n">
        <v>0</v>
      </c>
      <c r="CF23" s="36" t="n">
        <v>0</v>
      </c>
      <c r="CG23" s="36" t="n">
        <v>0</v>
      </c>
      <c r="CH23" s="36" t="n">
        <v>0</v>
      </c>
      <c r="CI23" s="36" t="n">
        <v>0</v>
      </c>
      <c r="CJ23" s="36" t="n">
        <v>0</v>
      </c>
      <c r="CK23" s="36" t="n">
        <v>0</v>
      </c>
      <c r="CL23" s="36" t="n">
        <v>0</v>
      </c>
      <c r="CM23" s="36" t="n">
        <v>0</v>
      </c>
      <c r="CN23" s="36" t="n">
        <v>0</v>
      </c>
      <c r="CO23" s="36" t="n">
        <v>0</v>
      </c>
      <c r="CP23" s="36" t="n">
        <v>0</v>
      </c>
      <c r="CQ23" s="36" t="n">
        <v>0</v>
      </c>
      <c r="CR23" s="36" t="n">
        <v>0</v>
      </c>
      <c r="CS23" s="36" t="n">
        <v>0</v>
      </c>
      <c r="CT23" s="36" t="n">
        <v>0</v>
      </c>
      <c r="CU23" s="36" t="n">
        <v>0</v>
      </c>
      <c r="CV23" s="36" t="n">
        <v>0</v>
      </c>
      <c r="CW23" s="36" t="n">
        <v>0</v>
      </c>
      <c r="CX23" s="36" t="n">
        <v>0</v>
      </c>
      <c r="CY23" s="36" t="n">
        <v>0</v>
      </c>
      <c r="CZ23" s="36" t="n">
        <v>0</v>
      </c>
      <c r="DA23" s="36" t="n">
        <v>0</v>
      </c>
      <c r="DB23" s="36" t="n">
        <v>0</v>
      </c>
      <c r="DC23" s="36" t="n">
        <v>0</v>
      </c>
      <c r="DD23" s="36" t="n">
        <v>0</v>
      </c>
      <c r="DE23" s="36" t="n">
        <v>0</v>
      </c>
      <c r="DF23" s="36" t="n">
        <v>0</v>
      </c>
      <c r="DG23" s="36" t="n">
        <v>0</v>
      </c>
      <c r="DH23" s="36" t="n">
        <v>0</v>
      </c>
      <c r="DI23" s="36" t="n">
        <v>0</v>
      </c>
      <c r="DJ23" s="36" t="n">
        <v>0</v>
      </c>
      <c r="DK23" s="36" t="n">
        <v>0</v>
      </c>
      <c r="DL23" s="36" t="n">
        <v>0</v>
      </c>
      <c r="DM23" s="36" t="n">
        <v>0</v>
      </c>
      <c r="DN23" s="36" t="n">
        <v>0</v>
      </c>
      <c r="DO23" s="36" t="n">
        <v>0</v>
      </c>
      <c r="DP23" s="36" t="n">
        <v>0</v>
      </c>
      <c r="DQ23" s="36" t="n">
        <v>0</v>
      </c>
      <c r="DR23" s="36" t="n">
        <v>0</v>
      </c>
      <c r="DS23" s="36" t="n">
        <v>0</v>
      </c>
      <c r="DT23" s="36" t="n">
        <v>0</v>
      </c>
      <c r="DU23" s="36" t="n">
        <v>0</v>
      </c>
      <c r="DV23" s="36" t="n">
        <v>0</v>
      </c>
      <c r="DW23" s="36" t="n">
        <v>0</v>
      </c>
      <c r="DX23" s="36" t="n">
        <v>0</v>
      </c>
      <c r="DY23" s="36" t="n">
        <v>0</v>
      </c>
      <c r="DZ23" s="36" t="n">
        <v>0</v>
      </c>
      <c r="EA23" s="36" t="n">
        <v>0</v>
      </c>
      <c r="EB23" s="36" t="n">
        <v>0</v>
      </c>
      <c r="EC23" s="36" t="n">
        <v>0</v>
      </c>
      <c r="ED23" s="36" t="n">
        <v>0</v>
      </c>
      <c r="EE23" s="36" t="n">
        <v>0</v>
      </c>
      <c r="EF23" s="36" t="n">
        <v>0</v>
      </c>
      <c r="EG23" s="36" t="n">
        <v>0</v>
      </c>
      <c r="EH23" s="36" t="n">
        <v>0</v>
      </c>
      <c r="EI23" s="36" t="n">
        <v>0</v>
      </c>
      <c r="EJ23" s="36" t="n">
        <v>0</v>
      </c>
      <c r="EK23" s="36" t="n">
        <v>0</v>
      </c>
      <c r="EL23" s="36" t="n">
        <v>0</v>
      </c>
      <c r="EM23" s="36" t="n">
        <v>0</v>
      </c>
      <c r="EN23" s="36" t="n">
        <v>0</v>
      </c>
      <c r="EO23" s="36" t="n">
        <v>0</v>
      </c>
      <c r="EP23" s="36" t="n">
        <v>0</v>
      </c>
      <c r="EQ23" s="36" t="n">
        <v>0</v>
      </c>
      <c r="ER23" s="36" t="n">
        <v>0</v>
      </c>
      <c r="ES23" s="36" t="n">
        <v>0</v>
      </c>
      <c r="ET23" s="36" t="n">
        <v>0</v>
      </c>
      <c r="EU23" s="36" t="n">
        <v>0</v>
      </c>
      <c r="EV23" s="36" t="n">
        <v>0</v>
      </c>
      <c r="EW23" s="36" t="n">
        <v>0</v>
      </c>
      <c r="EX23" s="36" t="n">
        <v>0</v>
      </c>
      <c r="EY23" s="36" t="n">
        <v>0</v>
      </c>
      <c r="EZ23" s="36" t="n">
        <v>0</v>
      </c>
      <c r="FA23" s="36" t="n">
        <v>0</v>
      </c>
      <c r="FB23" s="36" t="n">
        <v>0</v>
      </c>
      <c r="FC23" s="36" t="n">
        <v>0</v>
      </c>
      <c r="FD23" s="36" t="n">
        <v>0</v>
      </c>
      <c r="FE23" s="36" t="n">
        <v>0</v>
      </c>
      <c r="FF23" s="36" t="n">
        <v>0</v>
      </c>
      <c r="FG23" s="36" t="n">
        <v>0</v>
      </c>
      <c r="FH23" s="36" t="n">
        <v>0</v>
      </c>
      <c r="FI23" s="36" t="n">
        <v>0</v>
      </c>
      <c r="FJ23" s="36" t="n">
        <v>0</v>
      </c>
      <c r="FK23" s="36" t="n">
        <v>0</v>
      </c>
      <c r="FL23" s="36" t="n">
        <v>0</v>
      </c>
      <c r="FM23" s="36" t="n">
        <v>0</v>
      </c>
      <c r="FN23" s="36" t="n">
        <v>0</v>
      </c>
      <c r="FO23" s="36" t="n">
        <v>0</v>
      </c>
      <c r="FP23" s="36" t="n">
        <v>0</v>
      </c>
      <c r="FQ23" s="36" t="n">
        <v>0</v>
      </c>
      <c r="FR23" s="36" t="n">
        <v>0</v>
      </c>
      <c r="FS23" s="36" t="n">
        <v>0</v>
      </c>
      <c r="FT23" s="36" t="n">
        <v>0</v>
      </c>
      <c r="FU23" s="36" t="n">
        <v>0</v>
      </c>
      <c r="FV23" s="36" t="n">
        <v>0</v>
      </c>
      <c r="FW23" s="36" t="n">
        <v>0</v>
      </c>
      <c r="FX23" s="36" t="n">
        <v>0</v>
      </c>
      <c r="FY23" s="36" t="n">
        <v>0</v>
      </c>
      <c r="FZ23" s="36" t="n">
        <v>0</v>
      </c>
      <c r="GA23" s="36" t="n">
        <v>0</v>
      </c>
    </row>
    <row r="24">
      <c r="A24" s="25" t="inlineStr">
        <is>
          <t>Power Supply &amp; Distribution</t>
        </is>
      </c>
      <c r="B24" s="25" t="inlineStr">
        <is>
          <t>$'000</t>
        </is>
      </c>
      <c r="C24" s="47">
        <f>SUM(D24:GA24)</f>
        <v/>
      </c>
      <c r="D24" s="36" t="n">
        <v>0</v>
      </c>
      <c r="E24" s="36" t="n">
        <v>0</v>
      </c>
      <c r="F24" s="36" t="n">
        <v>0</v>
      </c>
      <c r="G24" s="36" t="n">
        <v>0</v>
      </c>
      <c r="H24" s="36" t="n">
        <v>0</v>
      </c>
      <c r="I24" s="36" t="n">
        <v>0</v>
      </c>
      <c r="J24" s="36" t="n">
        <v>0</v>
      </c>
      <c r="K24" s="36" t="n">
        <v>0</v>
      </c>
      <c r="L24" s="36" t="n">
        <v>0</v>
      </c>
      <c r="M24" s="36" t="n">
        <v>0</v>
      </c>
      <c r="N24" s="36" t="n">
        <v>0</v>
      </c>
      <c r="O24" s="36" t="n">
        <v>0</v>
      </c>
      <c r="P24" s="36" t="n">
        <v>3333</v>
      </c>
      <c r="Q24" s="36" t="n">
        <v>3333</v>
      </c>
      <c r="R24" s="36" t="n">
        <v>3333</v>
      </c>
      <c r="S24" s="36" t="n">
        <v>3333</v>
      </c>
      <c r="T24" s="36" t="n">
        <v>3333</v>
      </c>
      <c r="U24" s="36" t="n">
        <v>3333</v>
      </c>
      <c r="V24" s="36" t="n">
        <v>3333</v>
      </c>
      <c r="W24" s="36" t="n">
        <v>3333</v>
      </c>
      <c r="X24" s="36" t="n">
        <v>3333</v>
      </c>
      <c r="Y24" s="36" t="n">
        <v>3333</v>
      </c>
      <c r="Z24" s="36" t="n">
        <v>3333</v>
      </c>
      <c r="AA24" s="36" t="n">
        <v>3333</v>
      </c>
      <c r="AB24" s="36" t="n">
        <v>3333</v>
      </c>
      <c r="AC24" s="36" t="n">
        <v>3333</v>
      </c>
      <c r="AD24" s="36" t="n">
        <v>3333</v>
      </c>
      <c r="AE24" s="36" t="n">
        <v>3333</v>
      </c>
      <c r="AF24" s="36" t="n">
        <v>3333</v>
      </c>
      <c r="AG24" s="36" t="n">
        <v>3333</v>
      </c>
      <c r="AH24" s="36" t="n">
        <v>0</v>
      </c>
      <c r="AI24" s="36" t="n">
        <v>0</v>
      </c>
      <c r="AJ24" s="36" t="n">
        <v>0</v>
      </c>
      <c r="AK24" s="36" t="n">
        <v>0</v>
      </c>
      <c r="AL24" s="36" t="n">
        <v>0</v>
      </c>
      <c r="AM24" s="36" t="n">
        <v>0</v>
      </c>
      <c r="AN24" s="36" t="n">
        <v>0</v>
      </c>
      <c r="AO24" s="36" t="n">
        <v>0</v>
      </c>
      <c r="AP24" s="36" t="n">
        <v>0</v>
      </c>
      <c r="AQ24" s="36" t="n">
        <v>0</v>
      </c>
      <c r="AR24" s="36" t="n">
        <v>0</v>
      </c>
      <c r="AS24" s="36" t="n">
        <v>0</v>
      </c>
      <c r="AT24" s="36" t="n">
        <v>0</v>
      </c>
      <c r="AU24" s="36" t="n">
        <v>0</v>
      </c>
      <c r="AV24" s="36" t="n">
        <v>0</v>
      </c>
      <c r="AW24" s="36" t="n">
        <v>0</v>
      </c>
      <c r="AX24" s="36" t="n">
        <v>0</v>
      </c>
      <c r="AY24" s="36" t="n">
        <v>0</v>
      </c>
      <c r="AZ24" s="36" t="n">
        <v>0</v>
      </c>
      <c r="BA24" s="36" t="n">
        <v>0</v>
      </c>
      <c r="BB24" s="36" t="n">
        <v>0</v>
      </c>
      <c r="BC24" s="36" t="n">
        <v>0</v>
      </c>
      <c r="BD24" s="36" t="n">
        <v>0</v>
      </c>
      <c r="BE24" s="36" t="n">
        <v>0</v>
      </c>
      <c r="BF24" s="36" t="n">
        <v>0</v>
      </c>
      <c r="BG24" s="36" t="n">
        <v>0</v>
      </c>
      <c r="BH24" s="36" t="n">
        <v>0</v>
      </c>
      <c r="BI24" s="36" t="n">
        <v>0</v>
      </c>
      <c r="BJ24" s="36" t="n">
        <v>0</v>
      </c>
      <c r="BK24" s="36" t="n">
        <v>0</v>
      </c>
      <c r="BL24" s="36" t="n">
        <v>0</v>
      </c>
      <c r="BM24" s="36" t="n">
        <v>0</v>
      </c>
      <c r="BN24" s="36" t="n">
        <v>0</v>
      </c>
      <c r="BO24" s="36" t="n">
        <v>0</v>
      </c>
      <c r="BP24" s="36" t="n">
        <v>0</v>
      </c>
      <c r="BQ24" s="36" t="n">
        <v>0</v>
      </c>
      <c r="BR24" s="36" t="n">
        <v>0</v>
      </c>
      <c r="BS24" s="36" t="n">
        <v>0</v>
      </c>
      <c r="BT24" s="36" t="n">
        <v>0</v>
      </c>
      <c r="BU24" s="36" t="n">
        <v>0</v>
      </c>
      <c r="BV24" s="36" t="n">
        <v>0</v>
      </c>
      <c r="BW24" s="36" t="n">
        <v>0</v>
      </c>
      <c r="BX24" s="36" t="n">
        <v>0</v>
      </c>
      <c r="BY24" s="36" t="n">
        <v>0</v>
      </c>
      <c r="BZ24" s="36" t="n">
        <v>0</v>
      </c>
      <c r="CA24" s="36" t="n">
        <v>0</v>
      </c>
      <c r="CB24" s="36" t="n">
        <v>0</v>
      </c>
      <c r="CC24" s="36" t="n">
        <v>0</v>
      </c>
      <c r="CD24" s="36" t="n">
        <v>0</v>
      </c>
      <c r="CE24" s="36" t="n">
        <v>0</v>
      </c>
      <c r="CF24" s="36" t="n">
        <v>0</v>
      </c>
      <c r="CG24" s="36" t="n">
        <v>0</v>
      </c>
      <c r="CH24" s="36" t="n">
        <v>0</v>
      </c>
      <c r="CI24" s="36" t="n">
        <v>0</v>
      </c>
      <c r="CJ24" s="36" t="n">
        <v>0</v>
      </c>
      <c r="CK24" s="36" t="n">
        <v>0</v>
      </c>
      <c r="CL24" s="36" t="n">
        <v>0</v>
      </c>
      <c r="CM24" s="36" t="n">
        <v>0</v>
      </c>
      <c r="CN24" s="36" t="n">
        <v>0</v>
      </c>
      <c r="CO24" s="36" t="n">
        <v>0</v>
      </c>
      <c r="CP24" s="36" t="n">
        <v>0</v>
      </c>
      <c r="CQ24" s="36" t="n">
        <v>0</v>
      </c>
      <c r="CR24" s="36" t="n">
        <v>0</v>
      </c>
      <c r="CS24" s="36" t="n">
        <v>0</v>
      </c>
      <c r="CT24" s="36" t="n">
        <v>0</v>
      </c>
      <c r="CU24" s="36" t="n">
        <v>0</v>
      </c>
      <c r="CV24" s="36" t="n">
        <v>0</v>
      </c>
      <c r="CW24" s="36" t="n">
        <v>0</v>
      </c>
      <c r="CX24" s="36" t="n">
        <v>0</v>
      </c>
      <c r="CY24" s="36" t="n">
        <v>0</v>
      </c>
      <c r="CZ24" s="36" t="n">
        <v>0</v>
      </c>
      <c r="DA24" s="36" t="n">
        <v>0</v>
      </c>
      <c r="DB24" s="36" t="n">
        <v>0</v>
      </c>
      <c r="DC24" s="36" t="n">
        <v>0</v>
      </c>
      <c r="DD24" s="36" t="n">
        <v>0</v>
      </c>
      <c r="DE24" s="36" t="n">
        <v>0</v>
      </c>
      <c r="DF24" s="36" t="n">
        <v>0</v>
      </c>
      <c r="DG24" s="36" t="n">
        <v>0</v>
      </c>
      <c r="DH24" s="36" t="n">
        <v>0</v>
      </c>
      <c r="DI24" s="36" t="n">
        <v>0</v>
      </c>
      <c r="DJ24" s="36" t="n">
        <v>0</v>
      </c>
      <c r="DK24" s="36" t="n">
        <v>0</v>
      </c>
      <c r="DL24" s="36" t="n">
        <v>0</v>
      </c>
      <c r="DM24" s="36" t="n">
        <v>0</v>
      </c>
      <c r="DN24" s="36" t="n">
        <v>0</v>
      </c>
      <c r="DO24" s="36" t="n">
        <v>0</v>
      </c>
      <c r="DP24" s="36" t="n">
        <v>0</v>
      </c>
      <c r="DQ24" s="36" t="n">
        <v>0</v>
      </c>
      <c r="DR24" s="36" t="n">
        <v>0</v>
      </c>
      <c r="DS24" s="36" t="n">
        <v>0</v>
      </c>
      <c r="DT24" s="36" t="n">
        <v>0</v>
      </c>
      <c r="DU24" s="36" t="n">
        <v>0</v>
      </c>
      <c r="DV24" s="36" t="n">
        <v>0</v>
      </c>
      <c r="DW24" s="36" t="n">
        <v>0</v>
      </c>
      <c r="DX24" s="36" t="n">
        <v>0</v>
      </c>
      <c r="DY24" s="36" t="n">
        <v>0</v>
      </c>
      <c r="DZ24" s="36" t="n">
        <v>0</v>
      </c>
      <c r="EA24" s="36" t="n">
        <v>0</v>
      </c>
      <c r="EB24" s="36" t="n">
        <v>0</v>
      </c>
      <c r="EC24" s="36" t="n">
        <v>0</v>
      </c>
      <c r="ED24" s="36" t="n">
        <v>0</v>
      </c>
      <c r="EE24" s="36" t="n">
        <v>0</v>
      </c>
      <c r="EF24" s="36" t="n">
        <v>0</v>
      </c>
      <c r="EG24" s="36" t="n">
        <v>0</v>
      </c>
      <c r="EH24" s="36" t="n">
        <v>0</v>
      </c>
      <c r="EI24" s="36" t="n">
        <v>0</v>
      </c>
      <c r="EJ24" s="36" t="n">
        <v>0</v>
      </c>
      <c r="EK24" s="36" t="n">
        <v>0</v>
      </c>
      <c r="EL24" s="36" t="n">
        <v>0</v>
      </c>
      <c r="EM24" s="36" t="n">
        <v>0</v>
      </c>
      <c r="EN24" s="36" t="n">
        <v>0</v>
      </c>
      <c r="EO24" s="36" t="n">
        <v>0</v>
      </c>
      <c r="EP24" s="36" t="n">
        <v>0</v>
      </c>
      <c r="EQ24" s="36" t="n">
        <v>0</v>
      </c>
      <c r="ER24" s="36" t="n">
        <v>0</v>
      </c>
      <c r="ES24" s="36" t="n">
        <v>0</v>
      </c>
      <c r="ET24" s="36" t="n">
        <v>0</v>
      </c>
      <c r="EU24" s="36" t="n">
        <v>0</v>
      </c>
      <c r="EV24" s="36" t="n">
        <v>0</v>
      </c>
      <c r="EW24" s="36" t="n">
        <v>0</v>
      </c>
      <c r="EX24" s="36" t="n">
        <v>0</v>
      </c>
      <c r="EY24" s="36" t="n">
        <v>0</v>
      </c>
      <c r="EZ24" s="36" t="n">
        <v>0</v>
      </c>
      <c r="FA24" s="36" t="n">
        <v>0</v>
      </c>
      <c r="FB24" s="36" t="n">
        <v>0</v>
      </c>
      <c r="FC24" s="36" t="n">
        <v>0</v>
      </c>
      <c r="FD24" s="36" t="n">
        <v>0</v>
      </c>
      <c r="FE24" s="36" t="n">
        <v>0</v>
      </c>
      <c r="FF24" s="36" t="n">
        <v>0</v>
      </c>
      <c r="FG24" s="36" t="n">
        <v>0</v>
      </c>
      <c r="FH24" s="36" t="n">
        <v>0</v>
      </c>
      <c r="FI24" s="36" t="n">
        <v>0</v>
      </c>
      <c r="FJ24" s="36" t="n">
        <v>0</v>
      </c>
      <c r="FK24" s="36" t="n">
        <v>0</v>
      </c>
      <c r="FL24" s="36" t="n">
        <v>0</v>
      </c>
      <c r="FM24" s="36" t="n">
        <v>0</v>
      </c>
      <c r="FN24" s="36" t="n">
        <v>0</v>
      </c>
      <c r="FO24" s="36" t="n">
        <v>0</v>
      </c>
      <c r="FP24" s="36" t="n">
        <v>0</v>
      </c>
      <c r="FQ24" s="36" t="n">
        <v>0</v>
      </c>
      <c r="FR24" s="36" t="n">
        <v>0</v>
      </c>
      <c r="FS24" s="36" t="n">
        <v>0</v>
      </c>
      <c r="FT24" s="36" t="n">
        <v>0</v>
      </c>
      <c r="FU24" s="36" t="n">
        <v>0</v>
      </c>
      <c r="FV24" s="36" t="n">
        <v>0</v>
      </c>
      <c r="FW24" s="36" t="n">
        <v>0</v>
      </c>
      <c r="FX24" s="36" t="n">
        <v>0</v>
      </c>
      <c r="FY24" s="36" t="n">
        <v>0</v>
      </c>
      <c r="FZ24" s="36" t="n">
        <v>0</v>
      </c>
      <c r="GA24" s="36" t="n">
        <v>0</v>
      </c>
    </row>
    <row r="25">
      <c r="A25" s="25" t="inlineStr">
        <is>
          <t>Water Management System</t>
        </is>
      </c>
      <c r="B25" s="25" t="inlineStr">
        <is>
          <t>$'000</t>
        </is>
      </c>
      <c r="C25" s="47">
        <f>SUM(D25:GA25)</f>
        <v/>
      </c>
      <c r="D25" s="36" t="n">
        <v>0</v>
      </c>
      <c r="E25" s="36" t="n">
        <v>0</v>
      </c>
      <c r="F25" s="36" t="n">
        <v>0</v>
      </c>
      <c r="G25" s="36" t="n">
        <v>0</v>
      </c>
      <c r="H25" s="36" t="n">
        <v>0</v>
      </c>
      <c r="I25" s="36" t="n">
        <v>0</v>
      </c>
      <c r="J25" s="36" t="n">
        <v>0</v>
      </c>
      <c r="K25" s="36" t="n">
        <v>0</v>
      </c>
      <c r="L25" s="36" t="n">
        <v>0</v>
      </c>
      <c r="M25" s="36" t="n">
        <v>0</v>
      </c>
      <c r="N25" s="36" t="n">
        <v>0</v>
      </c>
      <c r="O25" s="36" t="n">
        <v>0</v>
      </c>
      <c r="P25" s="36" t="n">
        <v>1875</v>
      </c>
      <c r="Q25" s="36" t="n">
        <v>1875</v>
      </c>
      <c r="R25" s="36" t="n">
        <v>1875</v>
      </c>
      <c r="S25" s="36" t="n">
        <v>1875</v>
      </c>
      <c r="T25" s="36" t="n">
        <v>1875</v>
      </c>
      <c r="U25" s="36" t="n">
        <v>1875</v>
      </c>
      <c r="V25" s="36" t="n">
        <v>1875</v>
      </c>
      <c r="W25" s="36" t="n">
        <v>1875</v>
      </c>
      <c r="X25" s="36" t="n">
        <v>1875</v>
      </c>
      <c r="Y25" s="36" t="n">
        <v>1875</v>
      </c>
      <c r="Z25" s="36" t="n">
        <v>1875</v>
      </c>
      <c r="AA25" s="36" t="n">
        <v>1875</v>
      </c>
      <c r="AB25" s="36" t="n">
        <v>1875</v>
      </c>
      <c r="AC25" s="36" t="n">
        <v>1875</v>
      </c>
      <c r="AD25" s="36" t="n">
        <v>1875</v>
      </c>
      <c r="AE25" s="36" t="n">
        <v>1875</v>
      </c>
      <c r="AF25" s="36" t="n">
        <v>1875</v>
      </c>
      <c r="AG25" s="36" t="n">
        <v>1875</v>
      </c>
      <c r="AH25" s="36" t="n">
        <v>1875</v>
      </c>
      <c r="AI25" s="36" t="n">
        <v>1875</v>
      </c>
      <c r="AJ25" s="36" t="n">
        <v>1875</v>
      </c>
      <c r="AK25" s="36" t="n">
        <v>1875</v>
      </c>
      <c r="AL25" s="36" t="n">
        <v>1875</v>
      </c>
      <c r="AM25" s="36" t="n">
        <v>1875</v>
      </c>
      <c r="AN25" s="36" t="n">
        <v>0</v>
      </c>
      <c r="AO25" s="36" t="n">
        <v>0</v>
      </c>
      <c r="AP25" s="36" t="n">
        <v>0</v>
      </c>
      <c r="AQ25" s="36" t="n">
        <v>0</v>
      </c>
      <c r="AR25" s="36" t="n">
        <v>0</v>
      </c>
      <c r="AS25" s="36" t="n">
        <v>0</v>
      </c>
      <c r="AT25" s="36" t="n">
        <v>0</v>
      </c>
      <c r="AU25" s="36" t="n">
        <v>0</v>
      </c>
      <c r="AV25" s="36" t="n">
        <v>0</v>
      </c>
      <c r="AW25" s="36" t="n">
        <v>0</v>
      </c>
      <c r="AX25" s="36" t="n">
        <v>0</v>
      </c>
      <c r="AY25" s="36" t="n">
        <v>0</v>
      </c>
      <c r="AZ25" s="36" t="n">
        <v>0</v>
      </c>
      <c r="BA25" s="36" t="n">
        <v>0</v>
      </c>
      <c r="BB25" s="36" t="n">
        <v>0</v>
      </c>
      <c r="BC25" s="36" t="n">
        <v>0</v>
      </c>
      <c r="BD25" s="36" t="n">
        <v>0</v>
      </c>
      <c r="BE25" s="36" t="n">
        <v>0</v>
      </c>
      <c r="BF25" s="36" t="n">
        <v>0</v>
      </c>
      <c r="BG25" s="36" t="n">
        <v>0</v>
      </c>
      <c r="BH25" s="36" t="n">
        <v>0</v>
      </c>
      <c r="BI25" s="36" t="n">
        <v>0</v>
      </c>
      <c r="BJ25" s="36" t="n">
        <v>0</v>
      </c>
      <c r="BK25" s="36" t="n">
        <v>0</v>
      </c>
      <c r="BL25" s="36" t="n">
        <v>0</v>
      </c>
      <c r="BM25" s="36" t="n">
        <v>0</v>
      </c>
      <c r="BN25" s="36" t="n">
        <v>0</v>
      </c>
      <c r="BO25" s="36" t="n">
        <v>0</v>
      </c>
      <c r="BP25" s="36" t="n">
        <v>0</v>
      </c>
      <c r="BQ25" s="36" t="n">
        <v>0</v>
      </c>
      <c r="BR25" s="36" t="n">
        <v>0</v>
      </c>
      <c r="BS25" s="36" t="n">
        <v>0</v>
      </c>
      <c r="BT25" s="36" t="n">
        <v>0</v>
      </c>
      <c r="BU25" s="36" t="n">
        <v>0</v>
      </c>
      <c r="BV25" s="36" t="n">
        <v>0</v>
      </c>
      <c r="BW25" s="36" t="n">
        <v>0</v>
      </c>
      <c r="BX25" s="36" t="n">
        <v>0</v>
      </c>
      <c r="BY25" s="36" t="n">
        <v>0</v>
      </c>
      <c r="BZ25" s="36" t="n">
        <v>0</v>
      </c>
      <c r="CA25" s="36" t="n">
        <v>0</v>
      </c>
      <c r="CB25" s="36" t="n">
        <v>0</v>
      </c>
      <c r="CC25" s="36" t="n">
        <v>0</v>
      </c>
      <c r="CD25" s="36" t="n">
        <v>0</v>
      </c>
      <c r="CE25" s="36" t="n">
        <v>0</v>
      </c>
      <c r="CF25" s="36" t="n">
        <v>0</v>
      </c>
      <c r="CG25" s="36" t="n">
        <v>0</v>
      </c>
      <c r="CH25" s="36" t="n">
        <v>0</v>
      </c>
      <c r="CI25" s="36" t="n">
        <v>0</v>
      </c>
      <c r="CJ25" s="36" t="n">
        <v>0</v>
      </c>
      <c r="CK25" s="36" t="n">
        <v>0</v>
      </c>
      <c r="CL25" s="36" t="n">
        <v>0</v>
      </c>
      <c r="CM25" s="36" t="n">
        <v>0</v>
      </c>
      <c r="CN25" s="36" t="n">
        <v>0</v>
      </c>
      <c r="CO25" s="36" t="n">
        <v>0</v>
      </c>
      <c r="CP25" s="36" t="n">
        <v>0</v>
      </c>
      <c r="CQ25" s="36" t="n">
        <v>0</v>
      </c>
      <c r="CR25" s="36" t="n">
        <v>0</v>
      </c>
      <c r="CS25" s="36" t="n">
        <v>0</v>
      </c>
      <c r="CT25" s="36" t="n">
        <v>0</v>
      </c>
      <c r="CU25" s="36" t="n">
        <v>0</v>
      </c>
      <c r="CV25" s="36" t="n">
        <v>0</v>
      </c>
      <c r="CW25" s="36" t="n">
        <v>0</v>
      </c>
      <c r="CX25" s="36" t="n">
        <v>0</v>
      </c>
      <c r="CY25" s="36" t="n">
        <v>0</v>
      </c>
      <c r="CZ25" s="36" t="n">
        <v>0</v>
      </c>
      <c r="DA25" s="36" t="n">
        <v>0</v>
      </c>
      <c r="DB25" s="36" t="n">
        <v>0</v>
      </c>
      <c r="DC25" s="36" t="n">
        <v>0</v>
      </c>
      <c r="DD25" s="36" t="n">
        <v>0</v>
      </c>
      <c r="DE25" s="36" t="n">
        <v>0</v>
      </c>
      <c r="DF25" s="36" t="n">
        <v>0</v>
      </c>
      <c r="DG25" s="36" t="n">
        <v>0</v>
      </c>
      <c r="DH25" s="36" t="n">
        <v>0</v>
      </c>
      <c r="DI25" s="36" t="n">
        <v>0</v>
      </c>
      <c r="DJ25" s="36" t="n">
        <v>0</v>
      </c>
      <c r="DK25" s="36" t="n">
        <v>0</v>
      </c>
      <c r="DL25" s="36" t="n">
        <v>0</v>
      </c>
      <c r="DM25" s="36" t="n">
        <v>0</v>
      </c>
      <c r="DN25" s="36" t="n">
        <v>0</v>
      </c>
      <c r="DO25" s="36" t="n">
        <v>0</v>
      </c>
      <c r="DP25" s="36" t="n">
        <v>0</v>
      </c>
      <c r="DQ25" s="36" t="n">
        <v>0</v>
      </c>
      <c r="DR25" s="36" t="n">
        <v>0</v>
      </c>
      <c r="DS25" s="36" t="n">
        <v>0</v>
      </c>
      <c r="DT25" s="36" t="n">
        <v>0</v>
      </c>
      <c r="DU25" s="36" t="n">
        <v>0</v>
      </c>
      <c r="DV25" s="36" t="n">
        <v>0</v>
      </c>
      <c r="DW25" s="36" t="n">
        <v>0</v>
      </c>
      <c r="DX25" s="36" t="n">
        <v>0</v>
      </c>
      <c r="DY25" s="36" t="n">
        <v>0</v>
      </c>
      <c r="DZ25" s="36" t="n">
        <v>0</v>
      </c>
      <c r="EA25" s="36" t="n">
        <v>0</v>
      </c>
      <c r="EB25" s="36" t="n">
        <v>0</v>
      </c>
      <c r="EC25" s="36" t="n">
        <v>0</v>
      </c>
      <c r="ED25" s="36" t="n">
        <v>0</v>
      </c>
      <c r="EE25" s="36" t="n">
        <v>0</v>
      </c>
      <c r="EF25" s="36" t="n">
        <v>0</v>
      </c>
      <c r="EG25" s="36" t="n">
        <v>0</v>
      </c>
      <c r="EH25" s="36" t="n">
        <v>0</v>
      </c>
      <c r="EI25" s="36" t="n">
        <v>0</v>
      </c>
      <c r="EJ25" s="36" t="n">
        <v>0</v>
      </c>
      <c r="EK25" s="36" t="n">
        <v>0</v>
      </c>
      <c r="EL25" s="36" t="n">
        <v>0</v>
      </c>
      <c r="EM25" s="36" t="n">
        <v>0</v>
      </c>
      <c r="EN25" s="36" t="n">
        <v>0</v>
      </c>
      <c r="EO25" s="36" t="n">
        <v>0</v>
      </c>
      <c r="EP25" s="36" t="n">
        <v>0</v>
      </c>
      <c r="EQ25" s="36" t="n">
        <v>0</v>
      </c>
      <c r="ER25" s="36" t="n">
        <v>0</v>
      </c>
      <c r="ES25" s="36" t="n">
        <v>0</v>
      </c>
      <c r="ET25" s="36" t="n">
        <v>0</v>
      </c>
      <c r="EU25" s="36" t="n">
        <v>0</v>
      </c>
      <c r="EV25" s="36" t="n">
        <v>0</v>
      </c>
      <c r="EW25" s="36" t="n">
        <v>0</v>
      </c>
      <c r="EX25" s="36" t="n">
        <v>0</v>
      </c>
      <c r="EY25" s="36" t="n">
        <v>0</v>
      </c>
      <c r="EZ25" s="36" t="n">
        <v>0</v>
      </c>
      <c r="FA25" s="36" t="n">
        <v>0</v>
      </c>
      <c r="FB25" s="36" t="n">
        <v>0</v>
      </c>
      <c r="FC25" s="36" t="n">
        <v>0</v>
      </c>
      <c r="FD25" s="36" t="n">
        <v>0</v>
      </c>
      <c r="FE25" s="36" t="n">
        <v>0</v>
      </c>
      <c r="FF25" s="36" t="n">
        <v>0</v>
      </c>
      <c r="FG25" s="36" t="n">
        <v>0</v>
      </c>
      <c r="FH25" s="36" t="n">
        <v>0</v>
      </c>
      <c r="FI25" s="36" t="n">
        <v>0</v>
      </c>
      <c r="FJ25" s="36" t="n">
        <v>0</v>
      </c>
      <c r="FK25" s="36" t="n">
        <v>0</v>
      </c>
      <c r="FL25" s="36" t="n">
        <v>0</v>
      </c>
      <c r="FM25" s="36" t="n">
        <v>0</v>
      </c>
      <c r="FN25" s="36" t="n">
        <v>0</v>
      </c>
      <c r="FO25" s="36" t="n">
        <v>0</v>
      </c>
      <c r="FP25" s="36" t="n">
        <v>0</v>
      </c>
      <c r="FQ25" s="36" t="n">
        <v>0</v>
      </c>
      <c r="FR25" s="36" t="n">
        <v>0</v>
      </c>
      <c r="FS25" s="36" t="n">
        <v>0</v>
      </c>
      <c r="FT25" s="36" t="n">
        <v>0</v>
      </c>
      <c r="FU25" s="36" t="n">
        <v>0</v>
      </c>
      <c r="FV25" s="36" t="n">
        <v>0</v>
      </c>
      <c r="FW25" s="36" t="n">
        <v>0</v>
      </c>
      <c r="FX25" s="36" t="n">
        <v>0</v>
      </c>
      <c r="FY25" s="36" t="n">
        <v>0</v>
      </c>
      <c r="FZ25" s="36" t="n">
        <v>0</v>
      </c>
      <c r="GA25" s="36" t="n">
        <v>0</v>
      </c>
    </row>
    <row r="26">
      <c r="A26" s="25" t="inlineStr">
        <is>
          <t>Haul Roads &amp; Site Works</t>
        </is>
      </c>
      <c r="B26" s="25" t="inlineStr">
        <is>
          <t>$'000</t>
        </is>
      </c>
      <c r="C26" s="47">
        <f>SUM(D26:GA26)</f>
        <v/>
      </c>
      <c r="D26" s="36" t="n">
        <v>0</v>
      </c>
      <c r="E26" s="36" t="n">
        <v>0</v>
      </c>
      <c r="F26" s="36" t="n">
        <v>0</v>
      </c>
      <c r="G26" s="36" t="n">
        <v>0</v>
      </c>
      <c r="H26" s="36" t="n">
        <v>0</v>
      </c>
      <c r="I26" s="36" t="n">
        <v>0</v>
      </c>
      <c r="J26" s="36" t="n">
        <v>0</v>
      </c>
      <c r="K26" s="36" t="n">
        <v>0</v>
      </c>
      <c r="L26" s="36" t="n">
        <v>0</v>
      </c>
      <c r="M26" s="36" t="n">
        <v>0</v>
      </c>
      <c r="N26" s="36" t="n">
        <v>0</v>
      </c>
      <c r="O26" s="36" t="n">
        <v>0</v>
      </c>
      <c r="P26" s="36" t="n">
        <v>1167</v>
      </c>
      <c r="Q26" s="36" t="n">
        <v>1167</v>
      </c>
      <c r="R26" s="36" t="n">
        <v>1167</v>
      </c>
      <c r="S26" s="36" t="n">
        <v>1167</v>
      </c>
      <c r="T26" s="36" t="n">
        <v>1167</v>
      </c>
      <c r="U26" s="36" t="n">
        <v>1167</v>
      </c>
      <c r="V26" s="36" t="n">
        <v>1167</v>
      </c>
      <c r="W26" s="36" t="n">
        <v>1167</v>
      </c>
      <c r="X26" s="36" t="n">
        <v>1167</v>
      </c>
      <c r="Y26" s="36" t="n">
        <v>1167</v>
      </c>
      <c r="Z26" s="36" t="n">
        <v>1167</v>
      </c>
      <c r="AA26" s="36" t="n">
        <v>1167</v>
      </c>
      <c r="AB26" s="36" t="n">
        <v>1167</v>
      </c>
      <c r="AC26" s="36" t="n">
        <v>1167</v>
      </c>
      <c r="AD26" s="36" t="n">
        <v>1167</v>
      </c>
      <c r="AE26" s="36" t="n">
        <v>1167</v>
      </c>
      <c r="AF26" s="36" t="n">
        <v>1167</v>
      </c>
      <c r="AG26" s="36" t="n">
        <v>1167</v>
      </c>
      <c r="AH26" s="36" t="n">
        <v>1167</v>
      </c>
      <c r="AI26" s="36" t="n">
        <v>1167</v>
      </c>
      <c r="AJ26" s="36" t="n">
        <v>1167</v>
      </c>
      <c r="AK26" s="36" t="n">
        <v>1167</v>
      </c>
      <c r="AL26" s="36" t="n">
        <v>1167</v>
      </c>
      <c r="AM26" s="36" t="n">
        <v>1167</v>
      </c>
      <c r="AN26" s="36" t="n">
        <v>1167</v>
      </c>
      <c r="AO26" s="36" t="n">
        <v>1167</v>
      </c>
      <c r="AP26" s="36" t="n">
        <v>1167</v>
      </c>
      <c r="AQ26" s="36" t="n">
        <v>1167</v>
      </c>
      <c r="AR26" s="36" t="n">
        <v>1167</v>
      </c>
      <c r="AS26" s="36" t="n">
        <v>1167</v>
      </c>
      <c r="AT26" s="36" t="n">
        <v>0</v>
      </c>
      <c r="AU26" s="36" t="n">
        <v>0</v>
      </c>
      <c r="AV26" s="36" t="n">
        <v>0</v>
      </c>
      <c r="AW26" s="36" t="n">
        <v>0</v>
      </c>
      <c r="AX26" s="36" t="n">
        <v>0</v>
      </c>
      <c r="AY26" s="36" t="n">
        <v>0</v>
      </c>
      <c r="AZ26" s="36" t="n">
        <v>0</v>
      </c>
      <c r="BA26" s="36" t="n">
        <v>0</v>
      </c>
      <c r="BB26" s="36" t="n">
        <v>0</v>
      </c>
      <c r="BC26" s="36" t="n">
        <v>0</v>
      </c>
      <c r="BD26" s="36" t="n">
        <v>0</v>
      </c>
      <c r="BE26" s="36" t="n">
        <v>0</v>
      </c>
      <c r="BF26" s="36" t="n">
        <v>0</v>
      </c>
      <c r="BG26" s="36" t="n">
        <v>0</v>
      </c>
      <c r="BH26" s="36" t="n">
        <v>0</v>
      </c>
      <c r="BI26" s="36" t="n">
        <v>0</v>
      </c>
      <c r="BJ26" s="36" t="n">
        <v>0</v>
      </c>
      <c r="BK26" s="36" t="n">
        <v>0</v>
      </c>
      <c r="BL26" s="36" t="n">
        <v>0</v>
      </c>
      <c r="BM26" s="36" t="n">
        <v>0</v>
      </c>
      <c r="BN26" s="36" t="n">
        <v>0</v>
      </c>
      <c r="BO26" s="36" t="n">
        <v>0</v>
      </c>
      <c r="BP26" s="36" t="n">
        <v>0</v>
      </c>
      <c r="BQ26" s="36" t="n">
        <v>0</v>
      </c>
      <c r="BR26" s="36" t="n">
        <v>0</v>
      </c>
      <c r="BS26" s="36" t="n">
        <v>0</v>
      </c>
      <c r="BT26" s="36" t="n">
        <v>0</v>
      </c>
      <c r="BU26" s="36" t="n">
        <v>0</v>
      </c>
      <c r="BV26" s="36" t="n">
        <v>0</v>
      </c>
      <c r="BW26" s="36" t="n">
        <v>0</v>
      </c>
      <c r="BX26" s="36" t="n">
        <v>0</v>
      </c>
      <c r="BY26" s="36" t="n">
        <v>0</v>
      </c>
      <c r="BZ26" s="36" t="n">
        <v>0</v>
      </c>
      <c r="CA26" s="36" t="n">
        <v>0</v>
      </c>
      <c r="CB26" s="36" t="n">
        <v>0</v>
      </c>
      <c r="CC26" s="36" t="n">
        <v>0</v>
      </c>
      <c r="CD26" s="36" t="n">
        <v>0</v>
      </c>
      <c r="CE26" s="36" t="n">
        <v>0</v>
      </c>
      <c r="CF26" s="36" t="n">
        <v>0</v>
      </c>
      <c r="CG26" s="36" t="n">
        <v>0</v>
      </c>
      <c r="CH26" s="36" t="n">
        <v>0</v>
      </c>
      <c r="CI26" s="36" t="n">
        <v>0</v>
      </c>
      <c r="CJ26" s="36" t="n">
        <v>0</v>
      </c>
      <c r="CK26" s="36" t="n">
        <v>0</v>
      </c>
      <c r="CL26" s="36" t="n">
        <v>0</v>
      </c>
      <c r="CM26" s="36" t="n">
        <v>0</v>
      </c>
      <c r="CN26" s="36" t="n">
        <v>0</v>
      </c>
      <c r="CO26" s="36" t="n">
        <v>0</v>
      </c>
      <c r="CP26" s="36" t="n">
        <v>0</v>
      </c>
      <c r="CQ26" s="36" t="n">
        <v>0</v>
      </c>
      <c r="CR26" s="36" t="n">
        <v>0</v>
      </c>
      <c r="CS26" s="36" t="n">
        <v>0</v>
      </c>
      <c r="CT26" s="36" t="n">
        <v>0</v>
      </c>
      <c r="CU26" s="36" t="n">
        <v>0</v>
      </c>
      <c r="CV26" s="36" t="n">
        <v>0</v>
      </c>
      <c r="CW26" s="36" t="n">
        <v>0</v>
      </c>
      <c r="CX26" s="36" t="n">
        <v>0</v>
      </c>
      <c r="CY26" s="36" t="n">
        <v>0</v>
      </c>
      <c r="CZ26" s="36" t="n">
        <v>0</v>
      </c>
      <c r="DA26" s="36" t="n">
        <v>0</v>
      </c>
      <c r="DB26" s="36" t="n">
        <v>0</v>
      </c>
      <c r="DC26" s="36" t="n">
        <v>0</v>
      </c>
      <c r="DD26" s="36" t="n">
        <v>0</v>
      </c>
      <c r="DE26" s="36" t="n">
        <v>0</v>
      </c>
      <c r="DF26" s="36" t="n">
        <v>0</v>
      </c>
      <c r="DG26" s="36" t="n">
        <v>0</v>
      </c>
      <c r="DH26" s="36" t="n">
        <v>0</v>
      </c>
      <c r="DI26" s="36" t="n">
        <v>0</v>
      </c>
      <c r="DJ26" s="36" t="n">
        <v>0</v>
      </c>
      <c r="DK26" s="36" t="n">
        <v>0</v>
      </c>
      <c r="DL26" s="36" t="n">
        <v>0</v>
      </c>
      <c r="DM26" s="36" t="n">
        <v>0</v>
      </c>
      <c r="DN26" s="36" t="n">
        <v>0</v>
      </c>
      <c r="DO26" s="36" t="n">
        <v>0</v>
      </c>
      <c r="DP26" s="36" t="n">
        <v>0</v>
      </c>
      <c r="DQ26" s="36" t="n">
        <v>0</v>
      </c>
      <c r="DR26" s="36" t="n">
        <v>0</v>
      </c>
      <c r="DS26" s="36" t="n">
        <v>0</v>
      </c>
      <c r="DT26" s="36" t="n">
        <v>0</v>
      </c>
      <c r="DU26" s="36" t="n">
        <v>0</v>
      </c>
      <c r="DV26" s="36" t="n">
        <v>0</v>
      </c>
      <c r="DW26" s="36" t="n">
        <v>0</v>
      </c>
      <c r="DX26" s="36" t="n">
        <v>0</v>
      </c>
      <c r="DY26" s="36" t="n">
        <v>0</v>
      </c>
      <c r="DZ26" s="36" t="n">
        <v>0</v>
      </c>
      <c r="EA26" s="36" t="n">
        <v>0</v>
      </c>
      <c r="EB26" s="36" t="n">
        <v>0</v>
      </c>
      <c r="EC26" s="36" t="n">
        <v>0</v>
      </c>
      <c r="ED26" s="36" t="n">
        <v>0</v>
      </c>
      <c r="EE26" s="36" t="n">
        <v>0</v>
      </c>
      <c r="EF26" s="36" t="n">
        <v>0</v>
      </c>
      <c r="EG26" s="36" t="n">
        <v>0</v>
      </c>
      <c r="EH26" s="36" t="n">
        <v>0</v>
      </c>
      <c r="EI26" s="36" t="n">
        <v>0</v>
      </c>
      <c r="EJ26" s="36" t="n">
        <v>0</v>
      </c>
      <c r="EK26" s="36" t="n">
        <v>0</v>
      </c>
      <c r="EL26" s="36" t="n">
        <v>0</v>
      </c>
      <c r="EM26" s="36" t="n">
        <v>0</v>
      </c>
      <c r="EN26" s="36" t="n">
        <v>0</v>
      </c>
      <c r="EO26" s="36" t="n">
        <v>0</v>
      </c>
      <c r="EP26" s="36" t="n">
        <v>0</v>
      </c>
      <c r="EQ26" s="36" t="n">
        <v>0</v>
      </c>
      <c r="ER26" s="36" t="n">
        <v>0</v>
      </c>
      <c r="ES26" s="36" t="n">
        <v>0</v>
      </c>
      <c r="ET26" s="36" t="n">
        <v>0</v>
      </c>
      <c r="EU26" s="36" t="n">
        <v>0</v>
      </c>
      <c r="EV26" s="36" t="n">
        <v>0</v>
      </c>
      <c r="EW26" s="36" t="n">
        <v>0</v>
      </c>
      <c r="EX26" s="36" t="n">
        <v>0</v>
      </c>
      <c r="EY26" s="36" t="n">
        <v>0</v>
      </c>
      <c r="EZ26" s="36" t="n">
        <v>0</v>
      </c>
      <c r="FA26" s="36" t="n">
        <v>0</v>
      </c>
      <c r="FB26" s="36" t="n">
        <v>0</v>
      </c>
      <c r="FC26" s="36" t="n">
        <v>0</v>
      </c>
      <c r="FD26" s="36" t="n">
        <v>0</v>
      </c>
      <c r="FE26" s="36" t="n">
        <v>0</v>
      </c>
      <c r="FF26" s="36" t="n">
        <v>0</v>
      </c>
      <c r="FG26" s="36" t="n">
        <v>0</v>
      </c>
      <c r="FH26" s="36" t="n">
        <v>0</v>
      </c>
      <c r="FI26" s="36" t="n">
        <v>0</v>
      </c>
      <c r="FJ26" s="36" t="n">
        <v>0</v>
      </c>
      <c r="FK26" s="36" t="n">
        <v>0</v>
      </c>
      <c r="FL26" s="36" t="n">
        <v>0</v>
      </c>
      <c r="FM26" s="36" t="n">
        <v>0</v>
      </c>
      <c r="FN26" s="36" t="n">
        <v>0</v>
      </c>
      <c r="FO26" s="36" t="n">
        <v>0</v>
      </c>
      <c r="FP26" s="36" t="n">
        <v>0</v>
      </c>
      <c r="FQ26" s="36" t="n">
        <v>0</v>
      </c>
      <c r="FR26" s="36" t="n">
        <v>0</v>
      </c>
      <c r="FS26" s="36" t="n">
        <v>0</v>
      </c>
      <c r="FT26" s="36" t="n">
        <v>0</v>
      </c>
      <c r="FU26" s="36" t="n">
        <v>0</v>
      </c>
      <c r="FV26" s="36" t="n">
        <v>0</v>
      </c>
      <c r="FW26" s="36" t="n">
        <v>0</v>
      </c>
      <c r="FX26" s="36" t="n">
        <v>0</v>
      </c>
      <c r="FY26" s="36" t="n">
        <v>0</v>
      </c>
      <c r="FZ26" s="36" t="n">
        <v>0</v>
      </c>
      <c r="GA26" s="36" t="n">
        <v>0</v>
      </c>
    </row>
    <row r="27">
      <c r="A27" s="25" t="inlineStr">
        <is>
          <t>Mining Fleet (Initial)</t>
        </is>
      </c>
      <c r="B27" s="25" t="inlineStr">
        <is>
          <t>$'000</t>
        </is>
      </c>
      <c r="C27" s="47">
        <f>SUM(D27:GA27)</f>
        <v/>
      </c>
      <c r="D27" s="36" t="n">
        <v>0</v>
      </c>
      <c r="E27" s="36" t="n">
        <v>0</v>
      </c>
      <c r="F27" s="36" t="n">
        <v>0</v>
      </c>
      <c r="G27" s="36" t="n">
        <v>0</v>
      </c>
      <c r="H27" s="36" t="n">
        <v>0</v>
      </c>
      <c r="I27" s="36" t="n">
        <v>0</v>
      </c>
      <c r="J27" s="36" t="n">
        <v>0</v>
      </c>
      <c r="K27" s="36" t="n">
        <v>0</v>
      </c>
      <c r="L27" s="36" t="n">
        <v>0</v>
      </c>
      <c r="M27" s="36" t="n">
        <v>0</v>
      </c>
      <c r="N27" s="36" t="n">
        <v>0</v>
      </c>
      <c r="O27" s="36" t="n">
        <v>0</v>
      </c>
      <c r="P27" s="36" t="n">
        <v>0</v>
      </c>
      <c r="Q27" s="36" t="n">
        <v>0</v>
      </c>
      <c r="R27" s="36" t="n">
        <v>0</v>
      </c>
      <c r="S27" s="36" t="n">
        <v>0</v>
      </c>
      <c r="T27" s="36" t="n">
        <v>0</v>
      </c>
      <c r="U27" s="36" t="n">
        <v>0</v>
      </c>
      <c r="V27" s="36" t="n">
        <v>0</v>
      </c>
      <c r="W27" s="36" t="n">
        <v>0</v>
      </c>
      <c r="X27" s="36" t="n">
        <v>0</v>
      </c>
      <c r="Y27" s="36" t="n">
        <v>0</v>
      </c>
      <c r="Z27" s="36" t="n">
        <v>0</v>
      </c>
      <c r="AA27" s="36" t="n">
        <v>9474</v>
      </c>
      <c r="AB27" s="36" t="n">
        <v>9474</v>
      </c>
      <c r="AC27" s="36" t="n">
        <v>9474</v>
      </c>
      <c r="AD27" s="36" t="n">
        <v>9474</v>
      </c>
      <c r="AE27" s="36" t="n">
        <v>9474</v>
      </c>
      <c r="AF27" s="36" t="n">
        <v>9474</v>
      </c>
      <c r="AG27" s="36" t="n">
        <v>9474</v>
      </c>
      <c r="AH27" s="36" t="n">
        <v>9474</v>
      </c>
      <c r="AI27" s="36" t="n">
        <v>9474</v>
      </c>
      <c r="AJ27" s="36" t="n">
        <v>9474</v>
      </c>
      <c r="AK27" s="36" t="n">
        <v>9474</v>
      </c>
      <c r="AL27" s="36" t="n">
        <v>9474</v>
      </c>
      <c r="AM27" s="36" t="n">
        <v>9474</v>
      </c>
      <c r="AN27" s="36" t="n">
        <v>9474</v>
      </c>
      <c r="AO27" s="36" t="n">
        <v>9474</v>
      </c>
      <c r="AP27" s="36" t="n">
        <v>9474</v>
      </c>
      <c r="AQ27" s="36" t="n">
        <v>9474</v>
      </c>
      <c r="AR27" s="36" t="n">
        <v>9474</v>
      </c>
      <c r="AS27" s="36" t="n">
        <v>9474</v>
      </c>
      <c r="AT27" s="36" t="n">
        <v>0</v>
      </c>
      <c r="AU27" s="36" t="n">
        <v>0</v>
      </c>
      <c r="AV27" s="36" t="n">
        <v>0</v>
      </c>
      <c r="AW27" s="36" t="n">
        <v>0</v>
      </c>
      <c r="AX27" s="36" t="n">
        <v>0</v>
      </c>
      <c r="AY27" s="36" t="n">
        <v>0</v>
      </c>
      <c r="AZ27" s="36" t="n">
        <v>0</v>
      </c>
      <c r="BA27" s="36" t="n">
        <v>0</v>
      </c>
      <c r="BB27" s="36" t="n">
        <v>0</v>
      </c>
      <c r="BC27" s="36" t="n">
        <v>0</v>
      </c>
      <c r="BD27" s="36" t="n">
        <v>0</v>
      </c>
      <c r="BE27" s="36" t="n">
        <v>0</v>
      </c>
      <c r="BF27" s="36" t="n">
        <v>0</v>
      </c>
      <c r="BG27" s="36" t="n">
        <v>0</v>
      </c>
      <c r="BH27" s="36" t="n">
        <v>0</v>
      </c>
      <c r="BI27" s="36" t="n">
        <v>0</v>
      </c>
      <c r="BJ27" s="36" t="n">
        <v>0</v>
      </c>
      <c r="BK27" s="36" t="n">
        <v>0</v>
      </c>
      <c r="BL27" s="36" t="n">
        <v>0</v>
      </c>
      <c r="BM27" s="36" t="n">
        <v>0</v>
      </c>
      <c r="BN27" s="36" t="n">
        <v>0</v>
      </c>
      <c r="BO27" s="36" t="n">
        <v>0</v>
      </c>
      <c r="BP27" s="36" t="n">
        <v>0</v>
      </c>
      <c r="BQ27" s="36" t="n">
        <v>0</v>
      </c>
      <c r="BR27" s="36" t="n">
        <v>0</v>
      </c>
      <c r="BS27" s="36" t="n">
        <v>0</v>
      </c>
      <c r="BT27" s="36" t="n">
        <v>0</v>
      </c>
      <c r="BU27" s="36" t="n">
        <v>0</v>
      </c>
      <c r="BV27" s="36" t="n">
        <v>0</v>
      </c>
      <c r="BW27" s="36" t="n">
        <v>0</v>
      </c>
      <c r="BX27" s="36" t="n">
        <v>0</v>
      </c>
      <c r="BY27" s="36" t="n">
        <v>0</v>
      </c>
      <c r="BZ27" s="36" t="n">
        <v>0</v>
      </c>
      <c r="CA27" s="36" t="n">
        <v>0</v>
      </c>
      <c r="CB27" s="36" t="n">
        <v>0</v>
      </c>
      <c r="CC27" s="36" t="n">
        <v>0</v>
      </c>
      <c r="CD27" s="36" t="n">
        <v>0</v>
      </c>
      <c r="CE27" s="36" t="n">
        <v>0</v>
      </c>
      <c r="CF27" s="36" t="n">
        <v>0</v>
      </c>
      <c r="CG27" s="36" t="n">
        <v>0</v>
      </c>
      <c r="CH27" s="36" t="n">
        <v>0</v>
      </c>
      <c r="CI27" s="36" t="n">
        <v>0</v>
      </c>
      <c r="CJ27" s="36" t="n">
        <v>0</v>
      </c>
      <c r="CK27" s="36" t="n">
        <v>0</v>
      </c>
      <c r="CL27" s="36" t="n">
        <v>0</v>
      </c>
      <c r="CM27" s="36" t="n">
        <v>0</v>
      </c>
      <c r="CN27" s="36" t="n">
        <v>0</v>
      </c>
      <c r="CO27" s="36" t="n">
        <v>0</v>
      </c>
      <c r="CP27" s="36" t="n">
        <v>0</v>
      </c>
      <c r="CQ27" s="36" t="n">
        <v>0</v>
      </c>
      <c r="CR27" s="36" t="n">
        <v>0</v>
      </c>
      <c r="CS27" s="36" t="n">
        <v>0</v>
      </c>
      <c r="CT27" s="36" t="n">
        <v>0</v>
      </c>
      <c r="CU27" s="36" t="n">
        <v>0</v>
      </c>
      <c r="CV27" s="36" t="n">
        <v>0</v>
      </c>
      <c r="CW27" s="36" t="n">
        <v>0</v>
      </c>
      <c r="CX27" s="36" t="n">
        <v>0</v>
      </c>
      <c r="CY27" s="36" t="n">
        <v>0</v>
      </c>
      <c r="CZ27" s="36" t="n">
        <v>0</v>
      </c>
      <c r="DA27" s="36" t="n">
        <v>0</v>
      </c>
      <c r="DB27" s="36" t="n">
        <v>0</v>
      </c>
      <c r="DC27" s="36" t="n">
        <v>0</v>
      </c>
      <c r="DD27" s="36" t="n">
        <v>0</v>
      </c>
      <c r="DE27" s="36" t="n">
        <v>0</v>
      </c>
      <c r="DF27" s="36" t="n">
        <v>0</v>
      </c>
      <c r="DG27" s="36" t="n">
        <v>0</v>
      </c>
      <c r="DH27" s="36" t="n">
        <v>0</v>
      </c>
      <c r="DI27" s="36" t="n">
        <v>0</v>
      </c>
      <c r="DJ27" s="36" t="n">
        <v>0</v>
      </c>
      <c r="DK27" s="36" t="n">
        <v>0</v>
      </c>
      <c r="DL27" s="36" t="n">
        <v>0</v>
      </c>
      <c r="DM27" s="36" t="n">
        <v>0</v>
      </c>
      <c r="DN27" s="36" t="n">
        <v>0</v>
      </c>
      <c r="DO27" s="36" t="n">
        <v>0</v>
      </c>
      <c r="DP27" s="36" t="n">
        <v>0</v>
      </c>
      <c r="DQ27" s="36" t="n">
        <v>0</v>
      </c>
      <c r="DR27" s="36" t="n">
        <v>0</v>
      </c>
      <c r="DS27" s="36" t="n">
        <v>0</v>
      </c>
      <c r="DT27" s="36" t="n">
        <v>0</v>
      </c>
      <c r="DU27" s="36" t="n">
        <v>0</v>
      </c>
      <c r="DV27" s="36" t="n">
        <v>0</v>
      </c>
      <c r="DW27" s="36" t="n">
        <v>0</v>
      </c>
      <c r="DX27" s="36" t="n">
        <v>0</v>
      </c>
      <c r="DY27" s="36" t="n">
        <v>0</v>
      </c>
      <c r="DZ27" s="36" t="n">
        <v>0</v>
      </c>
      <c r="EA27" s="36" t="n">
        <v>0</v>
      </c>
      <c r="EB27" s="36" t="n">
        <v>0</v>
      </c>
      <c r="EC27" s="36" t="n">
        <v>0</v>
      </c>
      <c r="ED27" s="36" t="n">
        <v>0</v>
      </c>
      <c r="EE27" s="36" t="n">
        <v>0</v>
      </c>
      <c r="EF27" s="36" t="n">
        <v>0</v>
      </c>
      <c r="EG27" s="36" t="n">
        <v>0</v>
      </c>
      <c r="EH27" s="36" t="n">
        <v>0</v>
      </c>
      <c r="EI27" s="36" t="n">
        <v>0</v>
      </c>
      <c r="EJ27" s="36" t="n">
        <v>0</v>
      </c>
      <c r="EK27" s="36" t="n">
        <v>0</v>
      </c>
      <c r="EL27" s="36" t="n">
        <v>0</v>
      </c>
      <c r="EM27" s="36" t="n">
        <v>0</v>
      </c>
      <c r="EN27" s="36" t="n">
        <v>0</v>
      </c>
      <c r="EO27" s="36" t="n">
        <v>0</v>
      </c>
      <c r="EP27" s="36" t="n">
        <v>0</v>
      </c>
      <c r="EQ27" s="36" t="n">
        <v>0</v>
      </c>
      <c r="ER27" s="36" t="n">
        <v>0</v>
      </c>
      <c r="ES27" s="36" t="n">
        <v>0</v>
      </c>
      <c r="ET27" s="36" t="n">
        <v>0</v>
      </c>
      <c r="EU27" s="36" t="n">
        <v>0</v>
      </c>
      <c r="EV27" s="36" t="n">
        <v>0</v>
      </c>
      <c r="EW27" s="36" t="n">
        <v>0</v>
      </c>
      <c r="EX27" s="36" t="n">
        <v>0</v>
      </c>
      <c r="EY27" s="36" t="n">
        <v>0</v>
      </c>
      <c r="EZ27" s="36" t="n">
        <v>0</v>
      </c>
      <c r="FA27" s="36" t="n">
        <v>0</v>
      </c>
      <c r="FB27" s="36" t="n">
        <v>0</v>
      </c>
      <c r="FC27" s="36" t="n">
        <v>0</v>
      </c>
      <c r="FD27" s="36" t="n">
        <v>0</v>
      </c>
      <c r="FE27" s="36" t="n">
        <v>0</v>
      </c>
      <c r="FF27" s="36" t="n">
        <v>0</v>
      </c>
      <c r="FG27" s="36" t="n">
        <v>0</v>
      </c>
      <c r="FH27" s="36" t="n">
        <v>0</v>
      </c>
      <c r="FI27" s="36" t="n">
        <v>0</v>
      </c>
      <c r="FJ27" s="36" t="n">
        <v>0</v>
      </c>
      <c r="FK27" s="36" t="n">
        <v>0</v>
      </c>
      <c r="FL27" s="36" t="n">
        <v>0</v>
      </c>
      <c r="FM27" s="36" t="n">
        <v>0</v>
      </c>
      <c r="FN27" s="36" t="n">
        <v>0</v>
      </c>
      <c r="FO27" s="36" t="n">
        <v>0</v>
      </c>
      <c r="FP27" s="36" t="n">
        <v>0</v>
      </c>
      <c r="FQ27" s="36" t="n">
        <v>0</v>
      </c>
      <c r="FR27" s="36" t="n">
        <v>0</v>
      </c>
      <c r="FS27" s="36" t="n">
        <v>0</v>
      </c>
      <c r="FT27" s="36" t="n">
        <v>0</v>
      </c>
      <c r="FU27" s="36" t="n">
        <v>0</v>
      </c>
      <c r="FV27" s="36" t="n">
        <v>0</v>
      </c>
      <c r="FW27" s="36" t="n">
        <v>0</v>
      </c>
      <c r="FX27" s="36" t="n">
        <v>0</v>
      </c>
      <c r="FY27" s="36" t="n">
        <v>0</v>
      </c>
      <c r="FZ27" s="36" t="n">
        <v>0</v>
      </c>
      <c r="GA27" s="36" t="n">
        <v>0</v>
      </c>
    </row>
    <row r="28">
      <c r="A28" s="25" t="inlineStr">
        <is>
          <t>Camp &amp; Administration</t>
        </is>
      </c>
      <c r="B28" s="25" t="inlineStr">
        <is>
          <t>$'000</t>
        </is>
      </c>
      <c r="C28" s="47">
        <f>SUM(D28:GA28)</f>
        <v/>
      </c>
      <c r="D28" s="36" t="n">
        <v>0</v>
      </c>
      <c r="E28" s="36" t="n">
        <v>0</v>
      </c>
      <c r="F28" s="36" t="n">
        <v>0</v>
      </c>
      <c r="G28" s="36" t="n">
        <v>0</v>
      </c>
      <c r="H28" s="36" t="n">
        <v>0</v>
      </c>
      <c r="I28" s="36" t="n">
        <v>0</v>
      </c>
      <c r="J28" s="36" t="n">
        <v>0</v>
      </c>
      <c r="K28" s="36" t="n">
        <v>0</v>
      </c>
      <c r="L28" s="36" t="n">
        <v>0</v>
      </c>
      <c r="M28" s="36" t="n">
        <v>0</v>
      </c>
      <c r="N28" s="36" t="n">
        <v>0</v>
      </c>
      <c r="O28" s="36" t="n">
        <v>0</v>
      </c>
      <c r="P28" s="36" t="n">
        <v>2083</v>
      </c>
      <c r="Q28" s="36" t="n">
        <v>2083</v>
      </c>
      <c r="R28" s="36" t="n">
        <v>2083</v>
      </c>
      <c r="S28" s="36" t="n">
        <v>2083</v>
      </c>
      <c r="T28" s="36" t="n">
        <v>2083</v>
      </c>
      <c r="U28" s="36" t="n">
        <v>2083</v>
      </c>
      <c r="V28" s="36" t="n">
        <v>2083</v>
      </c>
      <c r="W28" s="36" t="n">
        <v>2083</v>
      </c>
      <c r="X28" s="36" t="n">
        <v>2083</v>
      </c>
      <c r="Y28" s="36" t="n">
        <v>2083</v>
      </c>
      <c r="Z28" s="36" t="n">
        <v>2083</v>
      </c>
      <c r="AA28" s="36" t="n">
        <v>2083</v>
      </c>
      <c r="AB28" s="36" t="n">
        <v>0</v>
      </c>
      <c r="AC28" s="36" t="n">
        <v>0</v>
      </c>
      <c r="AD28" s="36" t="n">
        <v>0</v>
      </c>
      <c r="AE28" s="36" t="n">
        <v>0</v>
      </c>
      <c r="AF28" s="36" t="n">
        <v>0</v>
      </c>
      <c r="AG28" s="36" t="n">
        <v>0</v>
      </c>
      <c r="AH28" s="36" t="n">
        <v>0</v>
      </c>
      <c r="AI28" s="36" t="n">
        <v>0</v>
      </c>
      <c r="AJ28" s="36" t="n">
        <v>0</v>
      </c>
      <c r="AK28" s="36" t="n">
        <v>0</v>
      </c>
      <c r="AL28" s="36" t="n">
        <v>0</v>
      </c>
      <c r="AM28" s="36" t="n">
        <v>0</v>
      </c>
      <c r="AN28" s="36" t="n">
        <v>0</v>
      </c>
      <c r="AO28" s="36" t="n">
        <v>0</v>
      </c>
      <c r="AP28" s="36" t="n">
        <v>0</v>
      </c>
      <c r="AQ28" s="36" t="n">
        <v>0</v>
      </c>
      <c r="AR28" s="36" t="n">
        <v>0</v>
      </c>
      <c r="AS28" s="36" t="n">
        <v>0</v>
      </c>
      <c r="AT28" s="36" t="n">
        <v>0</v>
      </c>
      <c r="AU28" s="36" t="n">
        <v>0</v>
      </c>
      <c r="AV28" s="36" t="n">
        <v>0</v>
      </c>
      <c r="AW28" s="36" t="n">
        <v>0</v>
      </c>
      <c r="AX28" s="36" t="n">
        <v>0</v>
      </c>
      <c r="AY28" s="36" t="n">
        <v>0</v>
      </c>
      <c r="AZ28" s="36" t="n">
        <v>0</v>
      </c>
      <c r="BA28" s="36" t="n">
        <v>0</v>
      </c>
      <c r="BB28" s="36" t="n">
        <v>0</v>
      </c>
      <c r="BC28" s="36" t="n">
        <v>0</v>
      </c>
      <c r="BD28" s="36" t="n">
        <v>0</v>
      </c>
      <c r="BE28" s="36" t="n">
        <v>0</v>
      </c>
      <c r="BF28" s="36" t="n">
        <v>0</v>
      </c>
      <c r="BG28" s="36" t="n">
        <v>0</v>
      </c>
      <c r="BH28" s="36" t="n">
        <v>0</v>
      </c>
      <c r="BI28" s="36" t="n">
        <v>0</v>
      </c>
      <c r="BJ28" s="36" t="n">
        <v>0</v>
      </c>
      <c r="BK28" s="36" t="n">
        <v>0</v>
      </c>
      <c r="BL28" s="36" t="n">
        <v>0</v>
      </c>
      <c r="BM28" s="36" t="n">
        <v>0</v>
      </c>
      <c r="BN28" s="36" t="n">
        <v>0</v>
      </c>
      <c r="BO28" s="36" t="n">
        <v>0</v>
      </c>
      <c r="BP28" s="36" t="n">
        <v>0</v>
      </c>
      <c r="BQ28" s="36" t="n">
        <v>0</v>
      </c>
      <c r="BR28" s="36" t="n">
        <v>0</v>
      </c>
      <c r="BS28" s="36" t="n">
        <v>0</v>
      </c>
      <c r="BT28" s="36" t="n">
        <v>0</v>
      </c>
      <c r="BU28" s="36" t="n">
        <v>0</v>
      </c>
      <c r="BV28" s="36" t="n">
        <v>0</v>
      </c>
      <c r="BW28" s="36" t="n">
        <v>0</v>
      </c>
      <c r="BX28" s="36" t="n">
        <v>0</v>
      </c>
      <c r="BY28" s="36" t="n">
        <v>0</v>
      </c>
      <c r="BZ28" s="36" t="n">
        <v>0</v>
      </c>
      <c r="CA28" s="36" t="n">
        <v>0</v>
      </c>
      <c r="CB28" s="36" t="n">
        <v>0</v>
      </c>
      <c r="CC28" s="36" t="n">
        <v>0</v>
      </c>
      <c r="CD28" s="36" t="n">
        <v>0</v>
      </c>
      <c r="CE28" s="36" t="n">
        <v>0</v>
      </c>
      <c r="CF28" s="36" t="n">
        <v>0</v>
      </c>
      <c r="CG28" s="36" t="n">
        <v>0</v>
      </c>
      <c r="CH28" s="36" t="n">
        <v>0</v>
      </c>
      <c r="CI28" s="36" t="n">
        <v>0</v>
      </c>
      <c r="CJ28" s="36" t="n">
        <v>0</v>
      </c>
      <c r="CK28" s="36" t="n">
        <v>0</v>
      </c>
      <c r="CL28" s="36" t="n">
        <v>0</v>
      </c>
      <c r="CM28" s="36" t="n">
        <v>0</v>
      </c>
      <c r="CN28" s="36" t="n">
        <v>0</v>
      </c>
      <c r="CO28" s="36" t="n">
        <v>0</v>
      </c>
      <c r="CP28" s="36" t="n">
        <v>0</v>
      </c>
      <c r="CQ28" s="36" t="n">
        <v>0</v>
      </c>
      <c r="CR28" s="36" t="n">
        <v>0</v>
      </c>
      <c r="CS28" s="36" t="n">
        <v>0</v>
      </c>
      <c r="CT28" s="36" t="n">
        <v>0</v>
      </c>
      <c r="CU28" s="36" t="n">
        <v>0</v>
      </c>
      <c r="CV28" s="36" t="n">
        <v>0</v>
      </c>
      <c r="CW28" s="36" t="n">
        <v>0</v>
      </c>
      <c r="CX28" s="36" t="n">
        <v>0</v>
      </c>
      <c r="CY28" s="36" t="n">
        <v>0</v>
      </c>
      <c r="CZ28" s="36" t="n">
        <v>0</v>
      </c>
      <c r="DA28" s="36" t="n">
        <v>0</v>
      </c>
      <c r="DB28" s="36" t="n">
        <v>0</v>
      </c>
      <c r="DC28" s="36" t="n">
        <v>0</v>
      </c>
      <c r="DD28" s="36" t="n">
        <v>0</v>
      </c>
      <c r="DE28" s="36" t="n">
        <v>0</v>
      </c>
      <c r="DF28" s="36" t="n">
        <v>0</v>
      </c>
      <c r="DG28" s="36" t="n">
        <v>0</v>
      </c>
      <c r="DH28" s="36" t="n">
        <v>0</v>
      </c>
      <c r="DI28" s="36" t="n">
        <v>0</v>
      </c>
      <c r="DJ28" s="36" t="n">
        <v>0</v>
      </c>
      <c r="DK28" s="36" t="n">
        <v>0</v>
      </c>
      <c r="DL28" s="36" t="n">
        <v>0</v>
      </c>
      <c r="DM28" s="36" t="n">
        <v>0</v>
      </c>
      <c r="DN28" s="36" t="n">
        <v>0</v>
      </c>
      <c r="DO28" s="36" t="n">
        <v>0</v>
      </c>
      <c r="DP28" s="36" t="n">
        <v>0</v>
      </c>
      <c r="DQ28" s="36" t="n">
        <v>0</v>
      </c>
      <c r="DR28" s="36" t="n">
        <v>0</v>
      </c>
      <c r="DS28" s="36" t="n">
        <v>0</v>
      </c>
      <c r="DT28" s="36" t="n">
        <v>0</v>
      </c>
      <c r="DU28" s="36" t="n">
        <v>0</v>
      </c>
      <c r="DV28" s="36" t="n">
        <v>0</v>
      </c>
      <c r="DW28" s="36" t="n">
        <v>0</v>
      </c>
      <c r="DX28" s="36" t="n">
        <v>0</v>
      </c>
      <c r="DY28" s="36" t="n">
        <v>0</v>
      </c>
      <c r="DZ28" s="36" t="n">
        <v>0</v>
      </c>
      <c r="EA28" s="36" t="n">
        <v>0</v>
      </c>
      <c r="EB28" s="36" t="n">
        <v>0</v>
      </c>
      <c r="EC28" s="36" t="n">
        <v>0</v>
      </c>
      <c r="ED28" s="36" t="n">
        <v>0</v>
      </c>
      <c r="EE28" s="36" t="n">
        <v>0</v>
      </c>
      <c r="EF28" s="36" t="n">
        <v>0</v>
      </c>
      <c r="EG28" s="36" t="n">
        <v>0</v>
      </c>
      <c r="EH28" s="36" t="n">
        <v>0</v>
      </c>
      <c r="EI28" s="36" t="n">
        <v>0</v>
      </c>
      <c r="EJ28" s="36" t="n">
        <v>0</v>
      </c>
      <c r="EK28" s="36" t="n">
        <v>0</v>
      </c>
      <c r="EL28" s="36" t="n">
        <v>0</v>
      </c>
      <c r="EM28" s="36" t="n">
        <v>0</v>
      </c>
      <c r="EN28" s="36" t="n">
        <v>0</v>
      </c>
      <c r="EO28" s="36" t="n">
        <v>0</v>
      </c>
      <c r="EP28" s="36" t="n">
        <v>0</v>
      </c>
      <c r="EQ28" s="36" t="n">
        <v>0</v>
      </c>
      <c r="ER28" s="36" t="n">
        <v>0</v>
      </c>
      <c r="ES28" s="36" t="n">
        <v>0</v>
      </c>
      <c r="ET28" s="36" t="n">
        <v>0</v>
      </c>
      <c r="EU28" s="36" t="n">
        <v>0</v>
      </c>
      <c r="EV28" s="36" t="n">
        <v>0</v>
      </c>
      <c r="EW28" s="36" t="n">
        <v>0</v>
      </c>
      <c r="EX28" s="36" t="n">
        <v>0</v>
      </c>
      <c r="EY28" s="36" t="n">
        <v>0</v>
      </c>
      <c r="EZ28" s="36" t="n">
        <v>0</v>
      </c>
      <c r="FA28" s="36" t="n">
        <v>0</v>
      </c>
      <c r="FB28" s="36" t="n">
        <v>0</v>
      </c>
      <c r="FC28" s="36" t="n">
        <v>0</v>
      </c>
      <c r="FD28" s="36" t="n">
        <v>0</v>
      </c>
      <c r="FE28" s="36" t="n">
        <v>0</v>
      </c>
      <c r="FF28" s="36" t="n">
        <v>0</v>
      </c>
      <c r="FG28" s="36" t="n">
        <v>0</v>
      </c>
      <c r="FH28" s="36" t="n">
        <v>0</v>
      </c>
      <c r="FI28" s="36" t="n">
        <v>0</v>
      </c>
      <c r="FJ28" s="36" t="n">
        <v>0</v>
      </c>
      <c r="FK28" s="36" t="n">
        <v>0</v>
      </c>
      <c r="FL28" s="36" t="n">
        <v>0</v>
      </c>
      <c r="FM28" s="36" t="n">
        <v>0</v>
      </c>
      <c r="FN28" s="36" t="n">
        <v>0</v>
      </c>
      <c r="FO28" s="36" t="n">
        <v>0</v>
      </c>
      <c r="FP28" s="36" t="n">
        <v>0</v>
      </c>
      <c r="FQ28" s="36" t="n">
        <v>0</v>
      </c>
      <c r="FR28" s="36" t="n">
        <v>0</v>
      </c>
      <c r="FS28" s="36" t="n">
        <v>0</v>
      </c>
      <c r="FT28" s="36" t="n">
        <v>0</v>
      </c>
      <c r="FU28" s="36" t="n">
        <v>0</v>
      </c>
      <c r="FV28" s="36" t="n">
        <v>0</v>
      </c>
      <c r="FW28" s="36" t="n">
        <v>0</v>
      </c>
      <c r="FX28" s="36" t="n">
        <v>0</v>
      </c>
      <c r="FY28" s="36" t="n">
        <v>0</v>
      </c>
      <c r="FZ28" s="36" t="n">
        <v>0</v>
      </c>
      <c r="GA28" s="36" t="n">
        <v>0</v>
      </c>
    </row>
    <row r="29">
      <c r="A29" s="25" t="inlineStr">
        <is>
          <t>Port / Rail Infrastructure</t>
        </is>
      </c>
      <c r="B29" s="25" t="inlineStr">
        <is>
          <t>$'000</t>
        </is>
      </c>
      <c r="C29" s="47">
        <f>SUM(D29:GA29)</f>
        <v/>
      </c>
      <c r="D29" s="36" t="n">
        <v>0</v>
      </c>
      <c r="E29" s="36" t="n">
        <v>0</v>
      </c>
      <c r="F29" s="36" t="n">
        <v>0</v>
      </c>
      <c r="G29" s="36" t="n">
        <v>0</v>
      </c>
      <c r="H29" s="36" t="n">
        <v>0</v>
      </c>
      <c r="I29" s="36" t="n">
        <v>0</v>
      </c>
      <c r="J29" s="36" t="n">
        <v>0</v>
      </c>
      <c r="K29" s="36" t="n">
        <v>0</v>
      </c>
      <c r="L29" s="36" t="n">
        <v>0</v>
      </c>
      <c r="M29" s="36" t="n">
        <v>0</v>
      </c>
      <c r="N29" s="36" t="n">
        <v>0</v>
      </c>
      <c r="O29" s="36" t="n">
        <v>0</v>
      </c>
      <c r="P29" s="36" t="n">
        <v>0</v>
      </c>
      <c r="Q29" s="36" t="n">
        <v>0</v>
      </c>
      <c r="R29" s="36" t="n">
        <v>0</v>
      </c>
      <c r="S29" s="36" t="n">
        <v>0</v>
      </c>
      <c r="T29" s="36" t="n">
        <v>0</v>
      </c>
      <c r="U29" s="36" t="n">
        <v>1600</v>
      </c>
      <c r="V29" s="36" t="n">
        <v>1600</v>
      </c>
      <c r="W29" s="36" t="n">
        <v>1600</v>
      </c>
      <c r="X29" s="36" t="n">
        <v>1600</v>
      </c>
      <c r="Y29" s="36" t="n">
        <v>1600</v>
      </c>
      <c r="Z29" s="36" t="n">
        <v>1600</v>
      </c>
      <c r="AA29" s="36" t="n">
        <v>1600</v>
      </c>
      <c r="AB29" s="36" t="n">
        <v>1600</v>
      </c>
      <c r="AC29" s="36" t="n">
        <v>1600</v>
      </c>
      <c r="AD29" s="36" t="n">
        <v>1600</v>
      </c>
      <c r="AE29" s="36" t="n">
        <v>1600</v>
      </c>
      <c r="AF29" s="36" t="n">
        <v>1600</v>
      </c>
      <c r="AG29" s="36" t="n">
        <v>1600</v>
      </c>
      <c r="AH29" s="36" t="n">
        <v>1600</v>
      </c>
      <c r="AI29" s="36" t="n">
        <v>1600</v>
      </c>
      <c r="AJ29" s="36" t="n">
        <v>1600</v>
      </c>
      <c r="AK29" s="36" t="n">
        <v>1600</v>
      </c>
      <c r="AL29" s="36" t="n">
        <v>1600</v>
      </c>
      <c r="AM29" s="36" t="n">
        <v>1600</v>
      </c>
      <c r="AN29" s="36" t="n">
        <v>1600</v>
      </c>
      <c r="AO29" s="36" t="n">
        <v>1600</v>
      </c>
      <c r="AP29" s="36" t="n">
        <v>1600</v>
      </c>
      <c r="AQ29" s="36" t="n">
        <v>1600</v>
      </c>
      <c r="AR29" s="36" t="n">
        <v>1600</v>
      </c>
      <c r="AS29" s="36" t="n">
        <v>1600</v>
      </c>
      <c r="AT29" s="36" t="n">
        <v>0</v>
      </c>
      <c r="AU29" s="36" t="n">
        <v>0</v>
      </c>
      <c r="AV29" s="36" t="n">
        <v>0</v>
      </c>
      <c r="AW29" s="36" t="n">
        <v>0</v>
      </c>
      <c r="AX29" s="36" t="n">
        <v>0</v>
      </c>
      <c r="AY29" s="36" t="n">
        <v>0</v>
      </c>
      <c r="AZ29" s="36" t="n">
        <v>0</v>
      </c>
      <c r="BA29" s="36" t="n">
        <v>0</v>
      </c>
      <c r="BB29" s="36" t="n">
        <v>0</v>
      </c>
      <c r="BC29" s="36" t="n">
        <v>0</v>
      </c>
      <c r="BD29" s="36" t="n">
        <v>0</v>
      </c>
      <c r="BE29" s="36" t="n">
        <v>0</v>
      </c>
      <c r="BF29" s="36" t="n">
        <v>0</v>
      </c>
      <c r="BG29" s="36" t="n">
        <v>0</v>
      </c>
      <c r="BH29" s="36" t="n">
        <v>0</v>
      </c>
      <c r="BI29" s="36" t="n">
        <v>0</v>
      </c>
      <c r="BJ29" s="36" t="n">
        <v>0</v>
      </c>
      <c r="BK29" s="36" t="n">
        <v>0</v>
      </c>
      <c r="BL29" s="36" t="n">
        <v>0</v>
      </c>
      <c r="BM29" s="36" t="n">
        <v>0</v>
      </c>
      <c r="BN29" s="36" t="n">
        <v>0</v>
      </c>
      <c r="BO29" s="36" t="n">
        <v>0</v>
      </c>
      <c r="BP29" s="36" t="n">
        <v>0</v>
      </c>
      <c r="BQ29" s="36" t="n">
        <v>0</v>
      </c>
      <c r="BR29" s="36" t="n">
        <v>0</v>
      </c>
      <c r="BS29" s="36" t="n">
        <v>0</v>
      </c>
      <c r="BT29" s="36" t="n">
        <v>0</v>
      </c>
      <c r="BU29" s="36" t="n">
        <v>0</v>
      </c>
      <c r="BV29" s="36" t="n">
        <v>0</v>
      </c>
      <c r="BW29" s="36" t="n">
        <v>0</v>
      </c>
      <c r="BX29" s="36" t="n">
        <v>0</v>
      </c>
      <c r="BY29" s="36" t="n">
        <v>0</v>
      </c>
      <c r="BZ29" s="36" t="n">
        <v>0</v>
      </c>
      <c r="CA29" s="36" t="n">
        <v>0</v>
      </c>
      <c r="CB29" s="36" t="n">
        <v>0</v>
      </c>
      <c r="CC29" s="36" t="n">
        <v>0</v>
      </c>
      <c r="CD29" s="36" t="n">
        <v>0</v>
      </c>
      <c r="CE29" s="36" t="n">
        <v>0</v>
      </c>
      <c r="CF29" s="36" t="n">
        <v>0</v>
      </c>
      <c r="CG29" s="36" t="n">
        <v>0</v>
      </c>
      <c r="CH29" s="36" t="n">
        <v>0</v>
      </c>
      <c r="CI29" s="36" t="n">
        <v>0</v>
      </c>
      <c r="CJ29" s="36" t="n">
        <v>0</v>
      </c>
      <c r="CK29" s="36" t="n">
        <v>0</v>
      </c>
      <c r="CL29" s="36" t="n">
        <v>0</v>
      </c>
      <c r="CM29" s="36" t="n">
        <v>0</v>
      </c>
      <c r="CN29" s="36" t="n">
        <v>0</v>
      </c>
      <c r="CO29" s="36" t="n">
        <v>0</v>
      </c>
      <c r="CP29" s="36" t="n">
        <v>0</v>
      </c>
      <c r="CQ29" s="36" t="n">
        <v>0</v>
      </c>
      <c r="CR29" s="36" t="n">
        <v>0</v>
      </c>
      <c r="CS29" s="36" t="n">
        <v>0</v>
      </c>
      <c r="CT29" s="36" t="n">
        <v>0</v>
      </c>
      <c r="CU29" s="36" t="n">
        <v>0</v>
      </c>
      <c r="CV29" s="36" t="n">
        <v>0</v>
      </c>
      <c r="CW29" s="36" t="n">
        <v>0</v>
      </c>
      <c r="CX29" s="36" t="n">
        <v>0</v>
      </c>
      <c r="CY29" s="36" t="n">
        <v>0</v>
      </c>
      <c r="CZ29" s="36" t="n">
        <v>0</v>
      </c>
      <c r="DA29" s="36" t="n">
        <v>0</v>
      </c>
      <c r="DB29" s="36" t="n">
        <v>0</v>
      </c>
      <c r="DC29" s="36" t="n">
        <v>0</v>
      </c>
      <c r="DD29" s="36" t="n">
        <v>0</v>
      </c>
      <c r="DE29" s="36" t="n">
        <v>0</v>
      </c>
      <c r="DF29" s="36" t="n">
        <v>0</v>
      </c>
      <c r="DG29" s="36" t="n">
        <v>0</v>
      </c>
      <c r="DH29" s="36" t="n">
        <v>0</v>
      </c>
      <c r="DI29" s="36" t="n">
        <v>0</v>
      </c>
      <c r="DJ29" s="36" t="n">
        <v>0</v>
      </c>
      <c r="DK29" s="36" t="n">
        <v>0</v>
      </c>
      <c r="DL29" s="36" t="n">
        <v>0</v>
      </c>
      <c r="DM29" s="36" t="n">
        <v>0</v>
      </c>
      <c r="DN29" s="36" t="n">
        <v>0</v>
      </c>
      <c r="DO29" s="36" t="n">
        <v>0</v>
      </c>
      <c r="DP29" s="36" t="n">
        <v>0</v>
      </c>
      <c r="DQ29" s="36" t="n">
        <v>0</v>
      </c>
      <c r="DR29" s="36" t="n">
        <v>0</v>
      </c>
      <c r="DS29" s="36" t="n">
        <v>0</v>
      </c>
      <c r="DT29" s="36" t="n">
        <v>0</v>
      </c>
      <c r="DU29" s="36" t="n">
        <v>0</v>
      </c>
      <c r="DV29" s="36" t="n">
        <v>0</v>
      </c>
      <c r="DW29" s="36" t="n">
        <v>0</v>
      </c>
      <c r="DX29" s="36" t="n">
        <v>0</v>
      </c>
      <c r="DY29" s="36" t="n">
        <v>0</v>
      </c>
      <c r="DZ29" s="36" t="n">
        <v>0</v>
      </c>
      <c r="EA29" s="36" t="n">
        <v>0</v>
      </c>
      <c r="EB29" s="36" t="n">
        <v>0</v>
      </c>
      <c r="EC29" s="36" t="n">
        <v>0</v>
      </c>
      <c r="ED29" s="36" t="n">
        <v>0</v>
      </c>
      <c r="EE29" s="36" t="n">
        <v>0</v>
      </c>
      <c r="EF29" s="36" t="n">
        <v>0</v>
      </c>
      <c r="EG29" s="36" t="n">
        <v>0</v>
      </c>
      <c r="EH29" s="36" t="n">
        <v>0</v>
      </c>
      <c r="EI29" s="36" t="n">
        <v>0</v>
      </c>
      <c r="EJ29" s="36" t="n">
        <v>0</v>
      </c>
      <c r="EK29" s="36" t="n">
        <v>0</v>
      </c>
      <c r="EL29" s="36" t="n">
        <v>0</v>
      </c>
      <c r="EM29" s="36" t="n">
        <v>0</v>
      </c>
      <c r="EN29" s="36" t="n">
        <v>0</v>
      </c>
      <c r="EO29" s="36" t="n">
        <v>0</v>
      </c>
      <c r="EP29" s="36" t="n">
        <v>0</v>
      </c>
      <c r="EQ29" s="36" t="n">
        <v>0</v>
      </c>
      <c r="ER29" s="36" t="n">
        <v>0</v>
      </c>
      <c r="ES29" s="36" t="n">
        <v>0</v>
      </c>
      <c r="ET29" s="36" t="n">
        <v>0</v>
      </c>
      <c r="EU29" s="36" t="n">
        <v>0</v>
      </c>
      <c r="EV29" s="36" t="n">
        <v>0</v>
      </c>
      <c r="EW29" s="36" t="n">
        <v>0</v>
      </c>
      <c r="EX29" s="36" t="n">
        <v>0</v>
      </c>
      <c r="EY29" s="36" t="n">
        <v>0</v>
      </c>
      <c r="EZ29" s="36" t="n">
        <v>0</v>
      </c>
      <c r="FA29" s="36" t="n">
        <v>0</v>
      </c>
      <c r="FB29" s="36" t="n">
        <v>0</v>
      </c>
      <c r="FC29" s="36" t="n">
        <v>0</v>
      </c>
      <c r="FD29" s="36" t="n">
        <v>0</v>
      </c>
      <c r="FE29" s="36" t="n">
        <v>0</v>
      </c>
      <c r="FF29" s="36" t="n">
        <v>0</v>
      </c>
      <c r="FG29" s="36" t="n">
        <v>0</v>
      </c>
      <c r="FH29" s="36" t="n">
        <v>0</v>
      </c>
      <c r="FI29" s="36" t="n">
        <v>0</v>
      </c>
      <c r="FJ29" s="36" t="n">
        <v>0</v>
      </c>
      <c r="FK29" s="36" t="n">
        <v>0</v>
      </c>
      <c r="FL29" s="36" t="n">
        <v>0</v>
      </c>
      <c r="FM29" s="36" t="n">
        <v>0</v>
      </c>
      <c r="FN29" s="36" t="n">
        <v>0</v>
      </c>
      <c r="FO29" s="36" t="n">
        <v>0</v>
      </c>
      <c r="FP29" s="36" t="n">
        <v>0</v>
      </c>
      <c r="FQ29" s="36" t="n">
        <v>0</v>
      </c>
      <c r="FR29" s="36" t="n">
        <v>0</v>
      </c>
      <c r="FS29" s="36" t="n">
        <v>0</v>
      </c>
      <c r="FT29" s="36" t="n">
        <v>0</v>
      </c>
      <c r="FU29" s="36" t="n">
        <v>0</v>
      </c>
      <c r="FV29" s="36" t="n">
        <v>0</v>
      </c>
      <c r="FW29" s="36" t="n">
        <v>0</v>
      </c>
      <c r="FX29" s="36" t="n">
        <v>0</v>
      </c>
      <c r="FY29" s="36" t="n">
        <v>0</v>
      </c>
      <c r="FZ29" s="36" t="n">
        <v>0</v>
      </c>
      <c r="GA29" s="36" t="n">
        <v>0</v>
      </c>
    </row>
    <row r="30">
      <c r="A30" s="25" t="inlineStr">
        <is>
          <t>EPCM Costs</t>
        </is>
      </c>
      <c r="B30" s="25" t="inlineStr">
        <is>
          <t>$'000</t>
        </is>
      </c>
      <c r="C30" s="47">
        <f>SUM(D30:GA30)</f>
        <v/>
      </c>
      <c r="D30" s="36" t="n">
        <v>0</v>
      </c>
      <c r="E30" s="36" t="n">
        <v>0</v>
      </c>
      <c r="F30" s="36" t="n">
        <v>0</v>
      </c>
      <c r="G30" s="36" t="n">
        <v>0</v>
      </c>
      <c r="H30" s="36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3000</v>
      </c>
      <c r="Q30" s="36" t="n">
        <v>3000</v>
      </c>
      <c r="R30" s="36" t="n">
        <v>3000</v>
      </c>
      <c r="S30" s="36" t="n">
        <v>3000</v>
      </c>
      <c r="T30" s="36" t="n">
        <v>3000</v>
      </c>
      <c r="U30" s="36" t="n">
        <v>3000</v>
      </c>
      <c r="V30" s="36" t="n">
        <v>3000</v>
      </c>
      <c r="W30" s="36" t="n">
        <v>3000</v>
      </c>
      <c r="X30" s="36" t="n">
        <v>3000</v>
      </c>
      <c r="Y30" s="36" t="n">
        <v>3000</v>
      </c>
      <c r="Z30" s="36" t="n">
        <v>3000</v>
      </c>
      <c r="AA30" s="36" t="n">
        <v>3000</v>
      </c>
      <c r="AB30" s="36" t="n">
        <v>3000</v>
      </c>
      <c r="AC30" s="36" t="n">
        <v>3000</v>
      </c>
      <c r="AD30" s="36" t="n">
        <v>3000</v>
      </c>
      <c r="AE30" s="36" t="n">
        <v>3000</v>
      </c>
      <c r="AF30" s="36" t="n">
        <v>3000</v>
      </c>
      <c r="AG30" s="36" t="n">
        <v>3000</v>
      </c>
      <c r="AH30" s="36" t="n">
        <v>3000</v>
      </c>
      <c r="AI30" s="36" t="n">
        <v>3000</v>
      </c>
      <c r="AJ30" s="36" t="n">
        <v>3000</v>
      </c>
      <c r="AK30" s="36" t="n">
        <v>3000</v>
      </c>
      <c r="AL30" s="36" t="n">
        <v>3000</v>
      </c>
      <c r="AM30" s="36" t="n">
        <v>3000</v>
      </c>
      <c r="AN30" s="36" t="n">
        <v>3000</v>
      </c>
      <c r="AO30" s="36" t="n">
        <v>3000</v>
      </c>
      <c r="AP30" s="36" t="n">
        <v>3000</v>
      </c>
      <c r="AQ30" s="36" t="n">
        <v>3000</v>
      </c>
      <c r="AR30" s="36" t="n">
        <v>3000</v>
      </c>
      <c r="AS30" s="36" t="n">
        <v>3000</v>
      </c>
      <c r="AT30" s="36" t="n">
        <v>0</v>
      </c>
      <c r="AU30" s="36" t="n">
        <v>0</v>
      </c>
      <c r="AV30" s="36" t="n">
        <v>0</v>
      </c>
      <c r="AW30" s="36" t="n">
        <v>0</v>
      </c>
      <c r="AX30" s="36" t="n">
        <v>0</v>
      </c>
      <c r="AY30" s="36" t="n">
        <v>0</v>
      </c>
      <c r="AZ30" s="36" t="n">
        <v>0</v>
      </c>
      <c r="BA30" s="36" t="n">
        <v>0</v>
      </c>
      <c r="BB30" s="36" t="n">
        <v>0</v>
      </c>
      <c r="BC30" s="36" t="n">
        <v>0</v>
      </c>
      <c r="BD30" s="36" t="n">
        <v>0</v>
      </c>
      <c r="BE30" s="36" t="n">
        <v>0</v>
      </c>
      <c r="BF30" s="36" t="n">
        <v>0</v>
      </c>
      <c r="BG30" s="36" t="n">
        <v>0</v>
      </c>
      <c r="BH30" s="36" t="n">
        <v>0</v>
      </c>
      <c r="BI30" s="36" t="n">
        <v>0</v>
      </c>
      <c r="BJ30" s="36" t="n">
        <v>0</v>
      </c>
      <c r="BK30" s="36" t="n">
        <v>0</v>
      </c>
      <c r="BL30" s="36" t="n">
        <v>0</v>
      </c>
      <c r="BM30" s="36" t="n">
        <v>0</v>
      </c>
      <c r="BN30" s="36" t="n">
        <v>0</v>
      </c>
      <c r="BO30" s="36" t="n">
        <v>0</v>
      </c>
      <c r="BP30" s="36" t="n">
        <v>0</v>
      </c>
      <c r="BQ30" s="36" t="n">
        <v>0</v>
      </c>
      <c r="BR30" s="36" t="n">
        <v>0</v>
      </c>
      <c r="BS30" s="36" t="n">
        <v>0</v>
      </c>
      <c r="BT30" s="36" t="n">
        <v>0</v>
      </c>
      <c r="BU30" s="36" t="n">
        <v>0</v>
      </c>
      <c r="BV30" s="36" t="n">
        <v>0</v>
      </c>
      <c r="BW30" s="36" t="n">
        <v>0</v>
      </c>
      <c r="BX30" s="36" t="n">
        <v>0</v>
      </c>
      <c r="BY30" s="36" t="n">
        <v>0</v>
      </c>
      <c r="BZ30" s="36" t="n">
        <v>0</v>
      </c>
      <c r="CA30" s="36" t="n">
        <v>0</v>
      </c>
      <c r="CB30" s="36" t="n">
        <v>0</v>
      </c>
      <c r="CC30" s="36" t="n">
        <v>0</v>
      </c>
      <c r="CD30" s="36" t="n">
        <v>0</v>
      </c>
      <c r="CE30" s="36" t="n">
        <v>0</v>
      </c>
      <c r="CF30" s="36" t="n">
        <v>0</v>
      </c>
      <c r="CG30" s="36" t="n">
        <v>0</v>
      </c>
      <c r="CH30" s="36" t="n">
        <v>0</v>
      </c>
      <c r="CI30" s="36" t="n">
        <v>0</v>
      </c>
      <c r="CJ30" s="36" t="n">
        <v>0</v>
      </c>
      <c r="CK30" s="36" t="n">
        <v>0</v>
      </c>
      <c r="CL30" s="36" t="n">
        <v>0</v>
      </c>
      <c r="CM30" s="36" t="n">
        <v>0</v>
      </c>
      <c r="CN30" s="36" t="n">
        <v>0</v>
      </c>
      <c r="CO30" s="36" t="n">
        <v>0</v>
      </c>
      <c r="CP30" s="36" t="n">
        <v>0</v>
      </c>
      <c r="CQ30" s="36" t="n">
        <v>0</v>
      </c>
      <c r="CR30" s="36" t="n">
        <v>0</v>
      </c>
      <c r="CS30" s="36" t="n">
        <v>0</v>
      </c>
      <c r="CT30" s="36" t="n">
        <v>0</v>
      </c>
      <c r="CU30" s="36" t="n">
        <v>0</v>
      </c>
      <c r="CV30" s="36" t="n">
        <v>0</v>
      </c>
      <c r="CW30" s="36" t="n">
        <v>0</v>
      </c>
      <c r="CX30" s="36" t="n">
        <v>0</v>
      </c>
      <c r="CY30" s="36" t="n">
        <v>0</v>
      </c>
      <c r="CZ30" s="36" t="n">
        <v>0</v>
      </c>
      <c r="DA30" s="36" t="n">
        <v>0</v>
      </c>
      <c r="DB30" s="36" t="n">
        <v>0</v>
      </c>
      <c r="DC30" s="36" t="n">
        <v>0</v>
      </c>
      <c r="DD30" s="36" t="n">
        <v>0</v>
      </c>
      <c r="DE30" s="36" t="n">
        <v>0</v>
      </c>
      <c r="DF30" s="36" t="n">
        <v>0</v>
      </c>
      <c r="DG30" s="36" t="n">
        <v>0</v>
      </c>
      <c r="DH30" s="36" t="n">
        <v>0</v>
      </c>
      <c r="DI30" s="36" t="n">
        <v>0</v>
      </c>
      <c r="DJ30" s="36" t="n">
        <v>0</v>
      </c>
      <c r="DK30" s="36" t="n">
        <v>0</v>
      </c>
      <c r="DL30" s="36" t="n">
        <v>0</v>
      </c>
      <c r="DM30" s="36" t="n">
        <v>0</v>
      </c>
      <c r="DN30" s="36" t="n">
        <v>0</v>
      </c>
      <c r="DO30" s="36" t="n">
        <v>0</v>
      </c>
      <c r="DP30" s="36" t="n">
        <v>0</v>
      </c>
      <c r="DQ30" s="36" t="n">
        <v>0</v>
      </c>
      <c r="DR30" s="36" t="n">
        <v>0</v>
      </c>
      <c r="DS30" s="36" t="n">
        <v>0</v>
      </c>
      <c r="DT30" s="36" t="n">
        <v>0</v>
      </c>
      <c r="DU30" s="36" t="n">
        <v>0</v>
      </c>
      <c r="DV30" s="36" t="n">
        <v>0</v>
      </c>
      <c r="DW30" s="36" t="n">
        <v>0</v>
      </c>
      <c r="DX30" s="36" t="n">
        <v>0</v>
      </c>
      <c r="DY30" s="36" t="n">
        <v>0</v>
      </c>
      <c r="DZ30" s="36" t="n">
        <v>0</v>
      </c>
      <c r="EA30" s="36" t="n">
        <v>0</v>
      </c>
      <c r="EB30" s="36" t="n">
        <v>0</v>
      </c>
      <c r="EC30" s="36" t="n">
        <v>0</v>
      </c>
      <c r="ED30" s="36" t="n">
        <v>0</v>
      </c>
      <c r="EE30" s="36" t="n">
        <v>0</v>
      </c>
      <c r="EF30" s="36" t="n">
        <v>0</v>
      </c>
      <c r="EG30" s="36" t="n">
        <v>0</v>
      </c>
      <c r="EH30" s="36" t="n">
        <v>0</v>
      </c>
      <c r="EI30" s="36" t="n">
        <v>0</v>
      </c>
      <c r="EJ30" s="36" t="n">
        <v>0</v>
      </c>
      <c r="EK30" s="36" t="n">
        <v>0</v>
      </c>
      <c r="EL30" s="36" t="n">
        <v>0</v>
      </c>
      <c r="EM30" s="36" t="n">
        <v>0</v>
      </c>
      <c r="EN30" s="36" t="n">
        <v>0</v>
      </c>
      <c r="EO30" s="36" t="n">
        <v>0</v>
      </c>
      <c r="EP30" s="36" t="n">
        <v>0</v>
      </c>
      <c r="EQ30" s="36" t="n">
        <v>0</v>
      </c>
      <c r="ER30" s="36" t="n">
        <v>0</v>
      </c>
      <c r="ES30" s="36" t="n">
        <v>0</v>
      </c>
      <c r="ET30" s="36" t="n">
        <v>0</v>
      </c>
      <c r="EU30" s="36" t="n">
        <v>0</v>
      </c>
      <c r="EV30" s="36" t="n">
        <v>0</v>
      </c>
      <c r="EW30" s="36" t="n">
        <v>0</v>
      </c>
      <c r="EX30" s="36" t="n">
        <v>0</v>
      </c>
      <c r="EY30" s="36" t="n">
        <v>0</v>
      </c>
      <c r="EZ30" s="36" t="n">
        <v>0</v>
      </c>
      <c r="FA30" s="36" t="n">
        <v>0</v>
      </c>
      <c r="FB30" s="36" t="n">
        <v>0</v>
      </c>
      <c r="FC30" s="36" t="n">
        <v>0</v>
      </c>
      <c r="FD30" s="36" t="n">
        <v>0</v>
      </c>
      <c r="FE30" s="36" t="n">
        <v>0</v>
      </c>
      <c r="FF30" s="36" t="n">
        <v>0</v>
      </c>
      <c r="FG30" s="36" t="n">
        <v>0</v>
      </c>
      <c r="FH30" s="36" t="n">
        <v>0</v>
      </c>
      <c r="FI30" s="36" t="n">
        <v>0</v>
      </c>
      <c r="FJ30" s="36" t="n">
        <v>0</v>
      </c>
      <c r="FK30" s="36" t="n">
        <v>0</v>
      </c>
      <c r="FL30" s="36" t="n">
        <v>0</v>
      </c>
      <c r="FM30" s="36" t="n">
        <v>0</v>
      </c>
      <c r="FN30" s="36" t="n">
        <v>0</v>
      </c>
      <c r="FO30" s="36" t="n">
        <v>0</v>
      </c>
      <c r="FP30" s="36" t="n">
        <v>0</v>
      </c>
      <c r="FQ30" s="36" t="n">
        <v>0</v>
      </c>
      <c r="FR30" s="36" t="n">
        <v>0</v>
      </c>
      <c r="FS30" s="36" t="n">
        <v>0</v>
      </c>
      <c r="FT30" s="36" t="n">
        <v>0</v>
      </c>
      <c r="FU30" s="36" t="n">
        <v>0</v>
      </c>
      <c r="FV30" s="36" t="n">
        <v>0</v>
      </c>
      <c r="FW30" s="36" t="n">
        <v>0</v>
      </c>
      <c r="FX30" s="36" t="n">
        <v>0</v>
      </c>
      <c r="FY30" s="36" t="n">
        <v>0</v>
      </c>
      <c r="FZ30" s="36" t="n">
        <v>0</v>
      </c>
      <c r="GA30" s="36" t="n">
        <v>0</v>
      </c>
    </row>
    <row r="31">
      <c r="A31" s="25" t="inlineStr">
        <is>
          <t>Contingency (Development)</t>
        </is>
      </c>
      <c r="B31" s="25" t="inlineStr">
        <is>
          <t>$'000</t>
        </is>
      </c>
      <c r="C31" s="47">
        <f>SUM(D31:GA31)</f>
        <v/>
      </c>
      <c r="D31" s="36" t="n">
        <v>0</v>
      </c>
      <c r="E31" s="36" t="n">
        <v>0</v>
      </c>
      <c r="F31" s="36" t="n">
        <v>0</v>
      </c>
      <c r="G31" s="36" t="n">
        <v>0</v>
      </c>
      <c r="H31" s="36" t="n">
        <v>0</v>
      </c>
      <c r="I31" s="36" t="n">
        <v>0</v>
      </c>
      <c r="J31" s="36" t="n">
        <v>0</v>
      </c>
      <c r="K31" s="36" t="n">
        <v>0</v>
      </c>
      <c r="L31" s="36" t="n">
        <v>0</v>
      </c>
      <c r="M31" s="36" t="n">
        <v>0</v>
      </c>
      <c r="N31" s="36" t="n">
        <v>0</v>
      </c>
      <c r="O31" s="36" t="n">
        <v>0</v>
      </c>
      <c r="P31" s="36" t="n">
        <v>3333</v>
      </c>
      <c r="Q31" s="36" t="n">
        <v>3333</v>
      </c>
      <c r="R31" s="36" t="n">
        <v>3333</v>
      </c>
      <c r="S31" s="36" t="n">
        <v>3333</v>
      </c>
      <c r="T31" s="36" t="n">
        <v>3333</v>
      </c>
      <c r="U31" s="36" t="n">
        <v>3333</v>
      </c>
      <c r="V31" s="36" t="n">
        <v>3333</v>
      </c>
      <c r="W31" s="36" t="n">
        <v>3333</v>
      </c>
      <c r="X31" s="36" t="n">
        <v>3333</v>
      </c>
      <c r="Y31" s="36" t="n">
        <v>3333</v>
      </c>
      <c r="Z31" s="36" t="n">
        <v>3333</v>
      </c>
      <c r="AA31" s="36" t="n">
        <v>3333</v>
      </c>
      <c r="AB31" s="36" t="n">
        <v>3333</v>
      </c>
      <c r="AC31" s="36" t="n">
        <v>3333</v>
      </c>
      <c r="AD31" s="36" t="n">
        <v>3333</v>
      </c>
      <c r="AE31" s="36" t="n">
        <v>3333</v>
      </c>
      <c r="AF31" s="36" t="n">
        <v>3333</v>
      </c>
      <c r="AG31" s="36" t="n">
        <v>3333</v>
      </c>
      <c r="AH31" s="36" t="n">
        <v>3333</v>
      </c>
      <c r="AI31" s="36" t="n">
        <v>3333</v>
      </c>
      <c r="AJ31" s="36" t="n">
        <v>3333</v>
      </c>
      <c r="AK31" s="36" t="n">
        <v>3333</v>
      </c>
      <c r="AL31" s="36" t="n">
        <v>3333</v>
      </c>
      <c r="AM31" s="36" t="n">
        <v>3333</v>
      </c>
      <c r="AN31" s="36" t="n">
        <v>3333</v>
      </c>
      <c r="AO31" s="36" t="n">
        <v>3333</v>
      </c>
      <c r="AP31" s="36" t="n">
        <v>3333</v>
      </c>
      <c r="AQ31" s="36" t="n">
        <v>3333</v>
      </c>
      <c r="AR31" s="36" t="n">
        <v>3333</v>
      </c>
      <c r="AS31" s="36" t="n">
        <v>3333</v>
      </c>
      <c r="AT31" s="36" t="n">
        <v>0</v>
      </c>
      <c r="AU31" s="36" t="n">
        <v>0</v>
      </c>
      <c r="AV31" s="36" t="n">
        <v>0</v>
      </c>
      <c r="AW31" s="36" t="n">
        <v>0</v>
      </c>
      <c r="AX31" s="36" t="n">
        <v>0</v>
      </c>
      <c r="AY31" s="36" t="n">
        <v>0</v>
      </c>
      <c r="AZ31" s="36" t="n">
        <v>0</v>
      </c>
      <c r="BA31" s="36" t="n">
        <v>0</v>
      </c>
      <c r="BB31" s="36" t="n">
        <v>0</v>
      </c>
      <c r="BC31" s="36" t="n">
        <v>0</v>
      </c>
      <c r="BD31" s="36" t="n">
        <v>0</v>
      </c>
      <c r="BE31" s="36" t="n">
        <v>0</v>
      </c>
      <c r="BF31" s="36" t="n">
        <v>0</v>
      </c>
      <c r="BG31" s="36" t="n">
        <v>0</v>
      </c>
      <c r="BH31" s="36" t="n">
        <v>0</v>
      </c>
      <c r="BI31" s="36" t="n">
        <v>0</v>
      </c>
      <c r="BJ31" s="36" t="n">
        <v>0</v>
      </c>
      <c r="BK31" s="36" t="n">
        <v>0</v>
      </c>
      <c r="BL31" s="36" t="n">
        <v>0</v>
      </c>
      <c r="BM31" s="36" t="n">
        <v>0</v>
      </c>
      <c r="BN31" s="36" t="n">
        <v>0</v>
      </c>
      <c r="BO31" s="36" t="n">
        <v>0</v>
      </c>
      <c r="BP31" s="36" t="n">
        <v>0</v>
      </c>
      <c r="BQ31" s="36" t="n">
        <v>0</v>
      </c>
      <c r="BR31" s="36" t="n">
        <v>0</v>
      </c>
      <c r="BS31" s="36" t="n">
        <v>0</v>
      </c>
      <c r="BT31" s="36" t="n">
        <v>0</v>
      </c>
      <c r="BU31" s="36" t="n">
        <v>0</v>
      </c>
      <c r="BV31" s="36" t="n">
        <v>0</v>
      </c>
      <c r="BW31" s="36" t="n">
        <v>0</v>
      </c>
      <c r="BX31" s="36" t="n">
        <v>0</v>
      </c>
      <c r="BY31" s="36" t="n">
        <v>0</v>
      </c>
      <c r="BZ31" s="36" t="n">
        <v>0</v>
      </c>
      <c r="CA31" s="36" t="n">
        <v>0</v>
      </c>
      <c r="CB31" s="36" t="n">
        <v>0</v>
      </c>
      <c r="CC31" s="36" t="n">
        <v>0</v>
      </c>
      <c r="CD31" s="36" t="n">
        <v>0</v>
      </c>
      <c r="CE31" s="36" t="n">
        <v>0</v>
      </c>
      <c r="CF31" s="36" t="n">
        <v>0</v>
      </c>
      <c r="CG31" s="36" t="n">
        <v>0</v>
      </c>
      <c r="CH31" s="36" t="n">
        <v>0</v>
      </c>
      <c r="CI31" s="36" t="n">
        <v>0</v>
      </c>
      <c r="CJ31" s="36" t="n">
        <v>0</v>
      </c>
      <c r="CK31" s="36" t="n">
        <v>0</v>
      </c>
      <c r="CL31" s="36" t="n">
        <v>0</v>
      </c>
      <c r="CM31" s="36" t="n">
        <v>0</v>
      </c>
      <c r="CN31" s="36" t="n">
        <v>0</v>
      </c>
      <c r="CO31" s="36" t="n">
        <v>0</v>
      </c>
      <c r="CP31" s="36" t="n">
        <v>0</v>
      </c>
      <c r="CQ31" s="36" t="n">
        <v>0</v>
      </c>
      <c r="CR31" s="36" t="n">
        <v>0</v>
      </c>
      <c r="CS31" s="36" t="n">
        <v>0</v>
      </c>
      <c r="CT31" s="36" t="n">
        <v>0</v>
      </c>
      <c r="CU31" s="36" t="n">
        <v>0</v>
      </c>
      <c r="CV31" s="36" t="n">
        <v>0</v>
      </c>
      <c r="CW31" s="36" t="n">
        <v>0</v>
      </c>
      <c r="CX31" s="36" t="n">
        <v>0</v>
      </c>
      <c r="CY31" s="36" t="n">
        <v>0</v>
      </c>
      <c r="CZ31" s="36" t="n">
        <v>0</v>
      </c>
      <c r="DA31" s="36" t="n">
        <v>0</v>
      </c>
      <c r="DB31" s="36" t="n">
        <v>0</v>
      </c>
      <c r="DC31" s="36" t="n">
        <v>0</v>
      </c>
      <c r="DD31" s="36" t="n">
        <v>0</v>
      </c>
      <c r="DE31" s="36" t="n">
        <v>0</v>
      </c>
      <c r="DF31" s="36" t="n">
        <v>0</v>
      </c>
      <c r="DG31" s="36" t="n">
        <v>0</v>
      </c>
      <c r="DH31" s="36" t="n">
        <v>0</v>
      </c>
      <c r="DI31" s="36" t="n">
        <v>0</v>
      </c>
      <c r="DJ31" s="36" t="n">
        <v>0</v>
      </c>
      <c r="DK31" s="36" t="n">
        <v>0</v>
      </c>
      <c r="DL31" s="36" t="n">
        <v>0</v>
      </c>
      <c r="DM31" s="36" t="n">
        <v>0</v>
      </c>
      <c r="DN31" s="36" t="n">
        <v>0</v>
      </c>
      <c r="DO31" s="36" t="n">
        <v>0</v>
      </c>
      <c r="DP31" s="36" t="n">
        <v>0</v>
      </c>
      <c r="DQ31" s="36" t="n">
        <v>0</v>
      </c>
      <c r="DR31" s="36" t="n">
        <v>0</v>
      </c>
      <c r="DS31" s="36" t="n">
        <v>0</v>
      </c>
      <c r="DT31" s="36" t="n">
        <v>0</v>
      </c>
      <c r="DU31" s="36" t="n">
        <v>0</v>
      </c>
      <c r="DV31" s="36" t="n">
        <v>0</v>
      </c>
      <c r="DW31" s="36" t="n">
        <v>0</v>
      </c>
      <c r="DX31" s="36" t="n">
        <v>0</v>
      </c>
      <c r="DY31" s="36" t="n">
        <v>0</v>
      </c>
      <c r="DZ31" s="36" t="n">
        <v>0</v>
      </c>
      <c r="EA31" s="36" t="n">
        <v>0</v>
      </c>
      <c r="EB31" s="36" t="n">
        <v>0</v>
      </c>
      <c r="EC31" s="36" t="n">
        <v>0</v>
      </c>
      <c r="ED31" s="36" t="n">
        <v>0</v>
      </c>
      <c r="EE31" s="36" t="n">
        <v>0</v>
      </c>
      <c r="EF31" s="36" t="n">
        <v>0</v>
      </c>
      <c r="EG31" s="36" t="n">
        <v>0</v>
      </c>
      <c r="EH31" s="36" t="n">
        <v>0</v>
      </c>
      <c r="EI31" s="36" t="n">
        <v>0</v>
      </c>
      <c r="EJ31" s="36" t="n">
        <v>0</v>
      </c>
      <c r="EK31" s="36" t="n">
        <v>0</v>
      </c>
      <c r="EL31" s="36" t="n">
        <v>0</v>
      </c>
      <c r="EM31" s="36" t="n">
        <v>0</v>
      </c>
      <c r="EN31" s="36" t="n">
        <v>0</v>
      </c>
      <c r="EO31" s="36" t="n">
        <v>0</v>
      </c>
      <c r="EP31" s="36" t="n">
        <v>0</v>
      </c>
      <c r="EQ31" s="36" t="n">
        <v>0</v>
      </c>
      <c r="ER31" s="36" t="n">
        <v>0</v>
      </c>
      <c r="ES31" s="36" t="n">
        <v>0</v>
      </c>
      <c r="ET31" s="36" t="n">
        <v>0</v>
      </c>
      <c r="EU31" s="36" t="n">
        <v>0</v>
      </c>
      <c r="EV31" s="36" t="n">
        <v>0</v>
      </c>
      <c r="EW31" s="36" t="n">
        <v>0</v>
      </c>
      <c r="EX31" s="36" t="n">
        <v>0</v>
      </c>
      <c r="EY31" s="36" t="n">
        <v>0</v>
      </c>
      <c r="EZ31" s="36" t="n">
        <v>0</v>
      </c>
      <c r="FA31" s="36" t="n">
        <v>0</v>
      </c>
      <c r="FB31" s="36" t="n">
        <v>0</v>
      </c>
      <c r="FC31" s="36" t="n">
        <v>0</v>
      </c>
      <c r="FD31" s="36" t="n">
        <v>0</v>
      </c>
      <c r="FE31" s="36" t="n">
        <v>0</v>
      </c>
      <c r="FF31" s="36" t="n">
        <v>0</v>
      </c>
      <c r="FG31" s="36" t="n">
        <v>0</v>
      </c>
      <c r="FH31" s="36" t="n">
        <v>0</v>
      </c>
      <c r="FI31" s="36" t="n">
        <v>0</v>
      </c>
      <c r="FJ31" s="36" t="n">
        <v>0</v>
      </c>
      <c r="FK31" s="36" t="n">
        <v>0</v>
      </c>
      <c r="FL31" s="36" t="n">
        <v>0</v>
      </c>
      <c r="FM31" s="36" t="n">
        <v>0</v>
      </c>
      <c r="FN31" s="36" t="n">
        <v>0</v>
      </c>
      <c r="FO31" s="36" t="n">
        <v>0</v>
      </c>
      <c r="FP31" s="36" t="n">
        <v>0</v>
      </c>
      <c r="FQ31" s="36" t="n">
        <v>0</v>
      </c>
      <c r="FR31" s="36" t="n">
        <v>0</v>
      </c>
      <c r="FS31" s="36" t="n">
        <v>0</v>
      </c>
      <c r="FT31" s="36" t="n">
        <v>0</v>
      </c>
      <c r="FU31" s="36" t="n">
        <v>0</v>
      </c>
      <c r="FV31" s="36" t="n">
        <v>0</v>
      </c>
      <c r="FW31" s="36" t="n">
        <v>0</v>
      </c>
      <c r="FX31" s="36" t="n">
        <v>0</v>
      </c>
      <c r="FY31" s="36" t="n">
        <v>0</v>
      </c>
      <c r="FZ31" s="36" t="n">
        <v>0</v>
      </c>
      <c r="GA31" s="36" t="n">
        <v>0</v>
      </c>
    </row>
    <row r="32">
      <c r="A32" s="25" t="inlineStr">
        <is>
          <t>Owner's Costs (Development)</t>
        </is>
      </c>
      <c r="B32" s="25" t="inlineStr">
        <is>
          <t>$'000</t>
        </is>
      </c>
      <c r="C32" s="47">
        <f>SUM(D32:GA32)</f>
        <v/>
      </c>
      <c r="D32" s="36" t="n">
        <v>0</v>
      </c>
      <c r="E32" s="36" t="n">
        <v>0</v>
      </c>
      <c r="F32" s="36" t="n">
        <v>0</v>
      </c>
      <c r="G32" s="36" t="n">
        <v>0</v>
      </c>
      <c r="H32" s="36" t="n">
        <v>0</v>
      </c>
      <c r="I32" s="36" t="n">
        <v>0</v>
      </c>
      <c r="J32" s="36" t="n">
        <v>0</v>
      </c>
      <c r="K32" s="36" t="n">
        <v>0</v>
      </c>
      <c r="L32" s="36" t="n">
        <v>0</v>
      </c>
      <c r="M32" s="36" t="n">
        <v>0</v>
      </c>
      <c r="N32" s="36" t="n">
        <v>0</v>
      </c>
      <c r="O32" s="36" t="n">
        <v>0</v>
      </c>
      <c r="P32" s="36" t="n">
        <v>1667</v>
      </c>
      <c r="Q32" s="36" t="n">
        <v>1667</v>
      </c>
      <c r="R32" s="36" t="n">
        <v>1667</v>
      </c>
      <c r="S32" s="36" t="n">
        <v>1667</v>
      </c>
      <c r="T32" s="36" t="n">
        <v>1667</v>
      </c>
      <c r="U32" s="36" t="n">
        <v>1667</v>
      </c>
      <c r="V32" s="36" t="n">
        <v>1667</v>
      </c>
      <c r="W32" s="36" t="n">
        <v>1667</v>
      </c>
      <c r="X32" s="36" t="n">
        <v>1667</v>
      </c>
      <c r="Y32" s="36" t="n">
        <v>1667</v>
      </c>
      <c r="Z32" s="36" t="n">
        <v>1667</v>
      </c>
      <c r="AA32" s="36" t="n">
        <v>1667</v>
      </c>
      <c r="AB32" s="36" t="n">
        <v>1667</v>
      </c>
      <c r="AC32" s="36" t="n">
        <v>1667</v>
      </c>
      <c r="AD32" s="36" t="n">
        <v>1667</v>
      </c>
      <c r="AE32" s="36" t="n">
        <v>1667</v>
      </c>
      <c r="AF32" s="36" t="n">
        <v>1667</v>
      </c>
      <c r="AG32" s="36" t="n">
        <v>1667</v>
      </c>
      <c r="AH32" s="36" t="n">
        <v>1667</v>
      </c>
      <c r="AI32" s="36" t="n">
        <v>1667</v>
      </c>
      <c r="AJ32" s="36" t="n">
        <v>1667</v>
      </c>
      <c r="AK32" s="36" t="n">
        <v>1667</v>
      </c>
      <c r="AL32" s="36" t="n">
        <v>1667</v>
      </c>
      <c r="AM32" s="36" t="n">
        <v>1667</v>
      </c>
      <c r="AN32" s="36" t="n">
        <v>1667</v>
      </c>
      <c r="AO32" s="36" t="n">
        <v>1667</v>
      </c>
      <c r="AP32" s="36" t="n">
        <v>1667</v>
      </c>
      <c r="AQ32" s="36" t="n">
        <v>1667</v>
      </c>
      <c r="AR32" s="36" t="n">
        <v>1667</v>
      </c>
      <c r="AS32" s="36" t="n">
        <v>1667</v>
      </c>
      <c r="AT32" s="36" t="n">
        <v>0</v>
      </c>
      <c r="AU32" s="36" t="n">
        <v>0</v>
      </c>
      <c r="AV32" s="36" t="n">
        <v>0</v>
      </c>
      <c r="AW32" s="36" t="n">
        <v>0</v>
      </c>
      <c r="AX32" s="36" t="n">
        <v>0</v>
      </c>
      <c r="AY32" s="36" t="n">
        <v>0</v>
      </c>
      <c r="AZ32" s="36" t="n">
        <v>0</v>
      </c>
      <c r="BA32" s="36" t="n">
        <v>0</v>
      </c>
      <c r="BB32" s="36" t="n">
        <v>0</v>
      </c>
      <c r="BC32" s="36" t="n">
        <v>0</v>
      </c>
      <c r="BD32" s="36" t="n">
        <v>0</v>
      </c>
      <c r="BE32" s="36" t="n">
        <v>0</v>
      </c>
      <c r="BF32" s="36" t="n">
        <v>0</v>
      </c>
      <c r="BG32" s="36" t="n">
        <v>0</v>
      </c>
      <c r="BH32" s="36" t="n">
        <v>0</v>
      </c>
      <c r="BI32" s="36" t="n">
        <v>0</v>
      </c>
      <c r="BJ32" s="36" t="n">
        <v>0</v>
      </c>
      <c r="BK32" s="36" t="n">
        <v>0</v>
      </c>
      <c r="BL32" s="36" t="n">
        <v>0</v>
      </c>
      <c r="BM32" s="36" t="n">
        <v>0</v>
      </c>
      <c r="BN32" s="36" t="n">
        <v>0</v>
      </c>
      <c r="BO32" s="36" t="n">
        <v>0</v>
      </c>
      <c r="BP32" s="36" t="n">
        <v>0</v>
      </c>
      <c r="BQ32" s="36" t="n">
        <v>0</v>
      </c>
      <c r="BR32" s="36" t="n">
        <v>0</v>
      </c>
      <c r="BS32" s="36" t="n">
        <v>0</v>
      </c>
      <c r="BT32" s="36" t="n">
        <v>0</v>
      </c>
      <c r="BU32" s="36" t="n">
        <v>0</v>
      </c>
      <c r="BV32" s="36" t="n">
        <v>0</v>
      </c>
      <c r="BW32" s="36" t="n">
        <v>0</v>
      </c>
      <c r="BX32" s="36" t="n">
        <v>0</v>
      </c>
      <c r="BY32" s="36" t="n">
        <v>0</v>
      </c>
      <c r="BZ32" s="36" t="n">
        <v>0</v>
      </c>
      <c r="CA32" s="36" t="n">
        <v>0</v>
      </c>
      <c r="CB32" s="36" t="n">
        <v>0</v>
      </c>
      <c r="CC32" s="36" t="n">
        <v>0</v>
      </c>
      <c r="CD32" s="36" t="n">
        <v>0</v>
      </c>
      <c r="CE32" s="36" t="n">
        <v>0</v>
      </c>
      <c r="CF32" s="36" t="n">
        <v>0</v>
      </c>
      <c r="CG32" s="36" t="n">
        <v>0</v>
      </c>
      <c r="CH32" s="36" t="n">
        <v>0</v>
      </c>
      <c r="CI32" s="36" t="n">
        <v>0</v>
      </c>
      <c r="CJ32" s="36" t="n">
        <v>0</v>
      </c>
      <c r="CK32" s="36" t="n">
        <v>0</v>
      </c>
      <c r="CL32" s="36" t="n">
        <v>0</v>
      </c>
      <c r="CM32" s="36" t="n">
        <v>0</v>
      </c>
      <c r="CN32" s="36" t="n">
        <v>0</v>
      </c>
      <c r="CO32" s="36" t="n">
        <v>0</v>
      </c>
      <c r="CP32" s="36" t="n">
        <v>0</v>
      </c>
      <c r="CQ32" s="36" t="n">
        <v>0</v>
      </c>
      <c r="CR32" s="36" t="n">
        <v>0</v>
      </c>
      <c r="CS32" s="36" t="n">
        <v>0</v>
      </c>
      <c r="CT32" s="36" t="n">
        <v>0</v>
      </c>
      <c r="CU32" s="36" t="n">
        <v>0</v>
      </c>
      <c r="CV32" s="36" t="n">
        <v>0</v>
      </c>
      <c r="CW32" s="36" t="n">
        <v>0</v>
      </c>
      <c r="CX32" s="36" t="n">
        <v>0</v>
      </c>
      <c r="CY32" s="36" t="n">
        <v>0</v>
      </c>
      <c r="CZ32" s="36" t="n">
        <v>0</v>
      </c>
      <c r="DA32" s="36" t="n">
        <v>0</v>
      </c>
      <c r="DB32" s="36" t="n">
        <v>0</v>
      </c>
      <c r="DC32" s="36" t="n">
        <v>0</v>
      </c>
      <c r="DD32" s="36" t="n">
        <v>0</v>
      </c>
      <c r="DE32" s="36" t="n">
        <v>0</v>
      </c>
      <c r="DF32" s="36" t="n">
        <v>0</v>
      </c>
      <c r="DG32" s="36" t="n">
        <v>0</v>
      </c>
      <c r="DH32" s="36" t="n">
        <v>0</v>
      </c>
      <c r="DI32" s="36" t="n">
        <v>0</v>
      </c>
      <c r="DJ32" s="36" t="n">
        <v>0</v>
      </c>
      <c r="DK32" s="36" t="n">
        <v>0</v>
      </c>
      <c r="DL32" s="36" t="n">
        <v>0</v>
      </c>
      <c r="DM32" s="36" t="n">
        <v>0</v>
      </c>
      <c r="DN32" s="36" t="n">
        <v>0</v>
      </c>
      <c r="DO32" s="36" t="n">
        <v>0</v>
      </c>
      <c r="DP32" s="36" t="n">
        <v>0</v>
      </c>
      <c r="DQ32" s="36" t="n">
        <v>0</v>
      </c>
      <c r="DR32" s="36" t="n">
        <v>0</v>
      </c>
      <c r="DS32" s="36" t="n">
        <v>0</v>
      </c>
      <c r="DT32" s="36" t="n">
        <v>0</v>
      </c>
      <c r="DU32" s="36" t="n">
        <v>0</v>
      </c>
      <c r="DV32" s="36" t="n">
        <v>0</v>
      </c>
      <c r="DW32" s="36" t="n">
        <v>0</v>
      </c>
      <c r="DX32" s="36" t="n">
        <v>0</v>
      </c>
      <c r="DY32" s="36" t="n">
        <v>0</v>
      </c>
      <c r="DZ32" s="36" t="n">
        <v>0</v>
      </c>
      <c r="EA32" s="36" t="n">
        <v>0</v>
      </c>
      <c r="EB32" s="36" t="n">
        <v>0</v>
      </c>
      <c r="EC32" s="36" t="n">
        <v>0</v>
      </c>
      <c r="ED32" s="36" t="n">
        <v>0</v>
      </c>
      <c r="EE32" s="36" t="n">
        <v>0</v>
      </c>
      <c r="EF32" s="36" t="n">
        <v>0</v>
      </c>
      <c r="EG32" s="36" t="n">
        <v>0</v>
      </c>
      <c r="EH32" s="36" t="n">
        <v>0</v>
      </c>
      <c r="EI32" s="36" t="n">
        <v>0</v>
      </c>
      <c r="EJ32" s="36" t="n">
        <v>0</v>
      </c>
      <c r="EK32" s="36" t="n">
        <v>0</v>
      </c>
      <c r="EL32" s="36" t="n">
        <v>0</v>
      </c>
      <c r="EM32" s="36" t="n">
        <v>0</v>
      </c>
      <c r="EN32" s="36" t="n">
        <v>0</v>
      </c>
      <c r="EO32" s="36" t="n">
        <v>0</v>
      </c>
      <c r="EP32" s="36" t="n">
        <v>0</v>
      </c>
      <c r="EQ32" s="36" t="n">
        <v>0</v>
      </c>
      <c r="ER32" s="36" t="n">
        <v>0</v>
      </c>
      <c r="ES32" s="36" t="n">
        <v>0</v>
      </c>
      <c r="ET32" s="36" t="n">
        <v>0</v>
      </c>
      <c r="EU32" s="36" t="n">
        <v>0</v>
      </c>
      <c r="EV32" s="36" t="n">
        <v>0</v>
      </c>
      <c r="EW32" s="36" t="n">
        <v>0</v>
      </c>
      <c r="EX32" s="36" t="n">
        <v>0</v>
      </c>
      <c r="EY32" s="36" t="n">
        <v>0</v>
      </c>
      <c r="EZ32" s="36" t="n">
        <v>0</v>
      </c>
      <c r="FA32" s="36" t="n">
        <v>0</v>
      </c>
      <c r="FB32" s="36" t="n">
        <v>0</v>
      </c>
      <c r="FC32" s="36" t="n">
        <v>0</v>
      </c>
      <c r="FD32" s="36" t="n">
        <v>0</v>
      </c>
      <c r="FE32" s="36" t="n">
        <v>0</v>
      </c>
      <c r="FF32" s="36" t="n">
        <v>0</v>
      </c>
      <c r="FG32" s="36" t="n">
        <v>0</v>
      </c>
      <c r="FH32" s="36" t="n">
        <v>0</v>
      </c>
      <c r="FI32" s="36" t="n">
        <v>0</v>
      </c>
      <c r="FJ32" s="36" t="n">
        <v>0</v>
      </c>
      <c r="FK32" s="36" t="n">
        <v>0</v>
      </c>
      <c r="FL32" s="36" t="n">
        <v>0</v>
      </c>
      <c r="FM32" s="36" t="n">
        <v>0</v>
      </c>
      <c r="FN32" s="36" t="n">
        <v>0</v>
      </c>
      <c r="FO32" s="36" t="n">
        <v>0</v>
      </c>
      <c r="FP32" s="36" t="n">
        <v>0</v>
      </c>
      <c r="FQ32" s="36" t="n">
        <v>0</v>
      </c>
      <c r="FR32" s="36" t="n">
        <v>0</v>
      </c>
      <c r="FS32" s="36" t="n">
        <v>0</v>
      </c>
      <c r="FT32" s="36" t="n">
        <v>0</v>
      </c>
      <c r="FU32" s="36" t="n">
        <v>0</v>
      </c>
      <c r="FV32" s="36" t="n">
        <v>0</v>
      </c>
      <c r="FW32" s="36" t="n">
        <v>0</v>
      </c>
      <c r="FX32" s="36" t="n">
        <v>0</v>
      </c>
      <c r="FY32" s="36" t="n">
        <v>0</v>
      </c>
      <c r="FZ32" s="36" t="n">
        <v>0</v>
      </c>
      <c r="GA32" s="36" t="n">
        <v>0</v>
      </c>
    </row>
    <row r="33">
      <c r="A33" s="24" t="inlineStr">
        <is>
          <t>Total Development Capital</t>
        </is>
      </c>
      <c r="C33" s="35">
        <f>SUM(D33:GA33)</f>
        <v/>
      </c>
      <c r="D33" s="48">
        <f>D21+D22+D23+D24+D25+D26+D27+D28+D29+D30+D31+D32</f>
        <v/>
      </c>
      <c r="E33" s="48">
        <f>E21+E22+E23+E24+E25+E26+E27+E28+E29+E30+E31+E32</f>
        <v/>
      </c>
      <c r="F33" s="48">
        <f>F21+F22+F23+F24+F25+F26+F27+F28+F29+F30+F31+F32</f>
        <v/>
      </c>
      <c r="G33" s="48">
        <f>G21+G22+G23+G24+G25+G26+G27+G28+G29+G30+G31+G32</f>
        <v/>
      </c>
      <c r="H33" s="48">
        <f>H21+H22+H23+H24+H25+H26+H27+H28+H29+H30+H31+H32</f>
        <v/>
      </c>
      <c r="I33" s="48">
        <f>I21+I22+I23+I24+I25+I26+I27+I28+I29+I30+I31+I32</f>
        <v/>
      </c>
      <c r="J33" s="48">
        <f>J21+J22+J23+J24+J25+J26+J27+J28+J29+J30+J31+J32</f>
        <v/>
      </c>
      <c r="K33" s="48">
        <f>K21+K22+K23+K24+K25+K26+K27+K28+K29+K30+K31+K32</f>
        <v/>
      </c>
      <c r="L33" s="48">
        <f>L21+L22+L23+L24+L25+L26+L27+L28+L29+L30+L31+L32</f>
        <v/>
      </c>
      <c r="M33" s="48">
        <f>M21+M22+M23+M24+M25+M26+M27+M28+M29+M30+M31+M32</f>
        <v/>
      </c>
      <c r="N33" s="48">
        <f>N21+N22+N23+N24+N25+N26+N27+N28+N29+N30+N31+N32</f>
        <v/>
      </c>
      <c r="O33" s="48">
        <f>O21+O22+O23+O24+O25+O26+O27+O28+O29+O30+O31+O32</f>
        <v/>
      </c>
      <c r="P33" s="48">
        <f>P21+P22+P23+P24+P25+P26+P27+P28+P29+P30+P31+P32</f>
        <v/>
      </c>
      <c r="Q33" s="48">
        <f>Q21+Q22+Q23+Q24+Q25+Q26+Q27+Q28+Q29+Q30+Q31+Q32</f>
        <v/>
      </c>
      <c r="R33" s="48">
        <f>R21+R22+R23+R24+R25+R26+R27+R28+R29+R30+R31+R32</f>
        <v/>
      </c>
      <c r="S33" s="48">
        <f>S21+S22+S23+S24+S25+S26+S27+S28+S29+S30+S31+S32</f>
        <v/>
      </c>
      <c r="T33" s="48">
        <f>T21+T22+T23+T24+T25+T26+T27+T28+T29+T30+T31+T32</f>
        <v/>
      </c>
      <c r="U33" s="48">
        <f>U21+U22+U23+U24+U25+U26+U27+U28+U29+U30+U31+U32</f>
        <v/>
      </c>
      <c r="V33" s="48">
        <f>V21+V22+V23+V24+V25+V26+V27+V28+V29+V30+V31+V32</f>
        <v/>
      </c>
      <c r="W33" s="48">
        <f>W21+W22+W23+W24+W25+W26+W27+W28+W29+W30+W31+W32</f>
        <v/>
      </c>
      <c r="X33" s="48">
        <f>X21+X22+X23+X24+X25+X26+X27+X28+X29+X30+X31+X32</f>
        <v/>
      </c>
      <c r="Y33" s="48">
        <f>Y21+Y22+Y23+Y24+Y25+Y26+Y27+Y28+Y29+Y30+Y31+Y32</f>
        <v/>
      </c>
      <c r="Z33" s="48">
        <f>Z21+Z22+Z23+Z24+Z25+Z26+Z27+Z28+Z29+Z30+Z31+Z32</f>
        <v/>
      </c>
      <c r="AA33" s="48">
        <f>AA21+AA22+AA23+AA24+AA25+AA26+AA27+AA28+AA29+AA30+AA31+AA32</f>
        <v/>
      </c>
      <c r="AB33" s="48">
        <f>AB21+AB22+AB23+AB24+AB25+AB26+AB27+AB28+AB29+AB30+AB31+AB32</f>
        <v/>
      </c>
      <c r="AC33" s="48">
        <f>AC21+AC22+AC23+AC24+AC25+AC26+AC27+AC28+AC29+AC30+AC31+AC32</f>
        <v/>
      </c>
      <c r="AD33" s="48">
        <f>AD21+AD22+AD23+AD24+AD25+AD26+AD27+AD28+AD29+AD30+AD31+AD32</f>
        <v/>
      </c>
      <c r="AE33" s="48">
        <f>AE21+AE22+AE23+AE24+AE25+AE26+AE27+AE28+AE29+AE30+AE31+AE32</f>
        <v/>
      </c>
      <c r="AF33" s="48">
        <f>AF21+AF22+AF23+AF24+AF25+AF26+AF27+AF28+AF29+AF30+AF31+AF32</f>
        <v/>
      </c>
      <c r="AG33" s="48">
        <f>AG21+AG22+AG23+AG24+AG25+AG26+AG27+AG28+AG29+AG30+AG31+AG32</f>
        <v/>
      </c>
      <c r="AH33" s="48">
        <f>AH21+AH22+AH23+AH24+AH25+AH26+AH27+AH28+AH29+AH30+AH31+AH32</f>
        <v/>
      </c>
      <c r="AI33" s="48">
        <f>AI21+AI22+AI23+AI24+AI25+AI26+AI27+AI28+AI29+AI30+AI31+AI32</f>
        <v/>
      </c>
      <c r="AJ33" s="48">
        <f>AJ21+AJ22+AJ23+AJ24+AJ25+AJ26+AJ27+AJ28+AJ29+AJ30+AJ31+AJ32</f>
        <v/>
      </c>
      <c r="AK33" s="48">
        <f>AK21+AK22+AK23+AK24+AK25+AK26+AK27+AK28+AK29+AK30+AK31+AK32</f>
        <v/>
      </c>
      <c r="AL33" s="48">
        <f>AL21+AL22+AL23+AL24+AL25+AL26+AL27+AL28+AL29+AL30+AL31+AL32</f>
        <v/>
      </c>
      <c r="AM33" s="48">
        <f>AM21+AM22+AM23+AM24+AM25+AM26+AM27+AM28+AM29+AM30+AM31+AM32</f>
        <v/>
      </c>
      <c r="AN33" s="48">
        <f>AN21+AN22+AN23+AN24+AN25+AN26+AN27+AN28+AN29+AN30+AN31+AN32</f>
        <v/>
      </c>
      <c r="AO33" s="48">
        <f>AO21+AO22+AO23+AO24+AO25+AO26+AO27+AO28+AO29+AO30+AO31+AO32</f>
        <v/>
      </c>
      <c r="AP33" s="48">
        <f>AP21+AP22+AP23+AP24+AP25+AP26+AP27+AP28+AP29+AP30+AP31+AP32</f>
        <v/>
      </c>
      <c r="AQ33" s="48">
        <f>AQ21+AQ22+AQ23+AQ24+AQ25+AQ26+AQ27+AQ28+AQ29+AQ30+AQ31+AQ32</f>
        <v/>
      </c>
      <c r="AR33" s="48">
        <f>AR21+AR22+AR23+AR24+AR25+AR26+AR27+AR28+AR29+AR30+AR31+AR32</f>
        <v/>
      </c>
      <c r="AS33" s="48">
        <f>AS21+AS22+AS23+AS24+AS25+AS26+AS27+AS28+AS29+AS30+AS31+AS32</f>
        <v/>
      </c>
      <c r="AT33" s="48">
        <f>AT21+AT22+AT23+AT24+AT25+AT26+AT27+AT28+AT29+AT30+AT31+AT32</f>
        <v/>
      </c>
      <c r="AU33" s="48">
        <f>AU21+AU22+AU23+AU24+AU25+AU26+AU27+AU28+AU29+AU30+AU31+AU32</f>
        <v/>
      </c>
      <c r="AV33" s="48">
        <f>AV21+AV22+AV23+AV24+AV25+AV26+AV27+AV28+AV29+AV30+AV31+AV32</f>
        <v/>
      </c>
      <c r="AW33" s="48">
        <f>AW21+AW22+AW23+AW24+AW25+AW26+AW27+AW28+AW29+AW30+AW31+AW32</f>
        <v/>
      </c>
      <c r="AX33" s="48">
        <f>AX21+AX22+AX23+AX24+AX25+AX26+AX27+AX28+AX29+AX30+AX31+AX32</f>
        <v/>
      </c>
      <c r="AY33" s="48">
        <f>AY21+AY22+AY23+AY24+AY25+AY26+AY27+AY28+AY29+AY30+AY31+AY32</f>
        <v/>
      </c>
      <c r="AZ33" s="48">
        <f>AZ21+AZ22+AZ23+AZ24+AZ25+AZ26+AZ27+AZ28+AZ29+AZ30+AZ31+AZ32</f>
        <v/>
      </c>
      <c r="BA33" s="48">
        <f>BA21+BA22+BA23+BA24+BA25+BA26+BA27+BA28+BA29+BA30+BA31+BA32</f>
        <v/>
      </c>
      <c r="BB33" s="48">
        <f>BB21+BB22+BB23+BB24+BB25+BB26+BB27+BB28+BB29+BB30+BB31+BB32</f>
        <v/>
      </c>
      <c r="BC33" s="48">
        <f>BC21+BC22+BC23+BC24+BC25+BC26+BC27+BC28+BC29+BC30+BC31+BC32</f>
        <v/>
      </c>
      <c r="BD33" s="48">
        <f>BD21+BD22+BD23+BD24+BD25+BD26+BD27+BD28+BD29+BD30+BD31+BD32</f>
        <v/>
      </c>
      <c r="BE33" s="48">
        <f>BE21+BE22+BE23+BE24+BE25+BE26+BE27+BE28+BE29+BE30+BE31+BE32</f>
        <v/>
      </c>
      <c r="BF33" s="48">
        <f>BF21+BF22+BF23+BF24+BF25+BF26+BF27+BF28+BF29+BF30+BF31+BF32</f>
        <v/>
      </c>
      <c r="BG33" s="48">
        <f>BG21+BG22+BG23+BG24+BG25+BG26+BG27+BG28+BG29+BG30+BG31+BG32</f>
        <v/>
      </c>
      <c r="BH33" s="48">
        <f>BH21+BH22+BH23+BH24+BH25+BH26+BH27+BH28+BH29+BH30+BH31+BH32</f>
        <v/>
      </c>
      <c r="BI33" s="48">
        <f>BI21+BI22+BI23+BI24+BI25+BI26+BI27+BI28+BI29+BI30+BI31+BI32</f>
        <v/>
      </c>
      <c r="BJ33" s="48">
        <f>BJ21+BJ22+BJ23+BJ24+BJ25+BJ26+BJ27+BJ28+BJ29+BJ30+BJ31+BJ32</f>
        <v/>
      </c>
      <c r="BK33" s="48">
        <f>BK21+BK22+BK23+BK24+BK25+BK26+BK27+BK28+BK29+BK30+BK31+BK32</f>
        <v/>
      </c>
      <c r="BL33" s="48">
        <f>BL21+BL22+BL23+BL24+BL25+BL26+BL27+BL28+BL29+BL30+BL31+BL32</f>
        <v/>
      </c>
      <c r="BM33" s="48">
        <f>BM21+BM22+BM23+BM24+BM25+BM26+BM27+BM28+BM29+BM30+BM31+BM32</f>
        <v/>
      </c>
      <c r="BN33" s="48">
        <f>BN21+BN22+BN23+BN24+BN25+BN26+BN27+BN28+BN29+BN30+BN31+BN32</f>
        <v/>
      </c>
      <c r="BO33" s="48">
        <f>BO21+BO22+BO23+BO24+BO25+BO26+BO27+BO28+BO29+BO30+BO31+BO32</f>
        <v/>
      </c>
      <c r="BP33" s="48">
        <f>BP21+BP22+BP23+BP24+BP25+BP26+BP27+BP28+BP29+BP30+BP31+BP32</f>
        <v/>
      </c>
      <c r="BQ33" s="48">
        <f>BQ21+BQ22+BQ23+BQ24+BQ25+BQ26+BQ27+BQ28+BQ29+BQ30+BQ31+BQ32</f>
        <v/>
      </c>
      <c r="BR33" s="48">
        <f>BR21+BR22+BR23+BR24+BR25+BR26+BR27+BR28+BR29+BR30+BR31+BR32</f>
        <v/>
      </c>
      <c r="BS33" s="48">
        <f>BS21+BS22+BS23+BS24+BS25+BS26+BS27+BS28+BS29+BS30+BS31+BS32</f>
        <v/>
      </c>
      <c r="BT33" s="48">
        <f>BT21+BT22+BT23+BT24+BT25+BT26+BT27+BT28+BT29+BT30+BT31+BT32</f>
        <v/>
      </c>
      <c r="BU33" s="48">
        <f>BU21+BU22+BU23+BU24+BU25+BU26+BU27+BU28+BU29+BU30+BU31+BU32</f>
        <v/>
      </c>
      <c r="BV33" s="48">
        <f>BV21+BV22+BV23+BV24+BV25+BV26+BV27+BV28+BV29+BV30+BV31+BV32</f>
        <v/>
      </c>
      <c r="BW33" s="48">
        <f>BW21+BW22+BW23+BW24+BW25+BW26+BW27+BW28+BW29+BW30+BW31+BW32</f>
        <v/>
      </c>
      <c r="BX33" s="48">
        <f>BX21+BX22+BX23+BX24+BX25+BX26+BX27+BX28+BX29+BX30+BX31+BX32</f>
        <v/>
      </c>
      <c r="BY33" s="48">
        <f>BY21+BY22+BY23+BY24+BY25+BY26+BY27+BY28+BY29+BY30+BY31+BY32</f>
        <v/>
      </c>
      <c r="BZ33" s="48">
        <f>BZ21+BZ22+BZ23+BZ24+BZ25+BZ26+BZ27+BZ28+BZ29+BZ30+BZ31+BZ32</f>
        <v/>
      </c>
      <c r="CA33" s="48">
        <f>CA21+CA22+CA23+CA24+CA25+CA26+CA27+CA28+CA29+CA30+CA31+CA32</f>
        <v/>
      </c>
      <c r="CB33" s="48">
        <f>CB21+CB22+CB23+CB24+CB25+CB26+CB27+CB28+CB29+CB30+CB31+CB32</f>
        <v/>
      </c>
      <c r="CC33" s="48">
        <f>CC21+CC22+CC23+CC24+CC25+CC26+CC27+CC28+CC29+CC30+CC31+CC32</f>
        <v/>
      </c>
      <c r="CD33" s="48">
        <f>CD21+CD22+CD23+CD24+CD25+CD26+CD27+CD28+CD29+CD30+CD31+CD32</f>
        <v/>
      </c>
      <c r="CE33" s="48">
        <f>CE21+CE22+CE23+CE24+CE25+CE26+CE27+CE28+CE29+CE30+CE31+CE32</f>
        <v/>
      </c>
      <c r="CF33" s="48">
        <f>CF21+CF22+CF23+CF24+CF25+CF26+CF27+CF28+CF29+CF30+CF31+CF32</f>
        <v/>
      </c>
      <c r="CG33" s="48">
        <f>CG21+CG22+CG23+CG24+CG25+CG26+CG27+CG28+CG29+CG30+CG31+CG32</f>
        <v/>
      </c>
      <c r="CH33" s="48">
        <f>CH21+CH22+CH23+CH24+CH25+CH26+CH27+CH28+CH29+CH30+CH31+CH32</f>
        <v/>
      </c>
      <c r="CI33" s="48">
        <f>CI21+CI22+CI23+CI24+CI25+CI26+CI27+CI28+CI29+CI30+CI31+CI32</f>
        <v/>
      </c>
      <c r="CJ33" s="48">
        <f>CJ21+CJ22+CJ23+CJ24+CJ25+CJ26+CJ27+CJ28+CJ29+CJ30+CJ31+CJ32</f>
        <v/>
      </c>
      <c r="CK33" s="48">
        <f>CK21+CK22+CK23+CK24+CK25+CK26+CK27+CK28+CK29+CK30+CK31+CK32</f>
        <v/>
      </c>
      <c r="CL33" s="48">
        <f>CL21+CL22+CL23+CL24+CL25+CL26+CL27+CL28+CL29+CL30+CL31+CL32</f>
        <v/>
      </c>
      <c r="CM33" s="48">
        <f>CM21+CM22+CM23+CM24+CM25+CM26+CM27+CM28+CM29+CM30+CM31+CM32</f>
        <v/>
      </c>
      <c r="CN33" s="48">
        <f>CN21+CN22+CN23+CN24+CN25+CN26+CN27+CN28+CN29+CN30+CN31+CN32</f>
        <v/>
      </c>
      <c r="CO33" s="48">
        <f>CO21+CO22+CO23+CO24+CO25+CO26+CO27+CO28+CO29+CO30+CO31+CO32</f>
        <v/>
      </c>
      <c r="CP33" s="48">
        <f>CP21+CP22+CP23+CP24+CP25+CP26+CP27+CP28+CP29+CP30+CP31+CP32</f>
        <v/>
      </c>
      <c r="CQ33" s="48">
        <f>CQ21+CQ22+CQ23+CQ24+CQ25+CQ26+CQ27+CQ28+CQ29+CQ30+CQ31+CQ32</f>
        <v/>
      </c>
      <c r="CR33" s="48">
        <f>CR21+CR22+CR23+CR24+CR25+CR26+CR27+CR28+CR29+CR30+CR31+CR32</f>
        <v/>
      </c>
      <c r="CS33" s="48">
        <f>CS21+CS22+CS23+CS24+CS25+CS26+CS27+CS28+CS29+CS30+CS31+CS32</f>
        <v/>
      </c>
      <c r="CT33" s="48">
        <f>CT21+CT22+CT23+CT24+CT25+CT26+CT27+CT28+CT29+CT30+CT31+CT32</f>
        <v/>
      </c>
      <c r="CU33" s="48">
        <f>CU21+CU22+CU23+CU24+CU25+CU26+CU27+CU28+CU29+CU30+CU31+CU32</f>
        <v/>
      </c>
      <c r="CV33" s="48">
        <f>CV21+CV22+CV23+CV24+CV25+CV26+CV27+CV28+CV29+CV30+CV31+CV32</f>
        <v/>
      </c>
      <c r="CW33" s="48">
        <f>CW21+CW22+CW23+CW24+CW25+CW26+CW27+CW28+CW29+CW30+CW31+CW32</f>
        <v/>
      </c>
      <c r="CX33" s="48">
        <f>CX21+CX22+CX23+CX24+CX25+CX26+CX27+CX28+CX29+CX30+CX31+CX32</f>
        <v/>
      </c>
      <c r="CY33" s="48">
        <f>CY21+CY22+CY23+CY24+CY25+CY26+CY27+CY28+CY29+CY30+CY31+CY32</f>
        <v/>
      </c>
      <c r="CZ33" s="48">
        <f>CZ21+CZ22+CZ23+CZ24+CZ25+CZ26+CZ27+CZ28+CZ29+CZ30+CZ31+CZ32</f>
        <v/>
      </c>
      <c r="DA33" s="48">
        <f>DA21+DA22+DA23+DA24+DA25+DA26+DA27+DA28+DA29+DA30+DA31+DA32</f>
        <v/>
      </c>
      <c r="DB33" s="48">
        <f>DB21+DB22+DB23+DB24+DB25+DB26+DB27+DB28+DB29+DB30+DB31+DB32</f>
        <v/>
      </c>
      <c r="DC33" s="48">
        <f>DC21+DC22+DC23+DC24+DC25+DC26+DC27+DC28+DC29+DC30+DC31+DC32</f>
        <v/>
      </c>
      <c r="DD33" s="48">
        <f>DD21+DD22+DD23+DD24+DD25+DD26+DD27+DD28+DD29+DD30+DD31+DD32</f>
        <v/>
      </c>
      <c r="DE33" s="48">
        <f>DE21+DE22+DE23+DE24+DE25+DE26+DE27+DE28+DE29+DE30+DE31+DE32</f>
        <v/>
      </c>
      <c r="DF33" s="48">
        <f>DF21+DF22+DF23+DF24+DF25+DF26+DF27+DF28+DF29+DF30+DF31+DF32</f>
        <v/>
      </c>
      <c r="DG33" s="48">
        <f>DG21+DG22+DG23+DG24+DG25+DG26+DG27+DG28+DG29+DG30+DG31+DG32</f>
        <v/>
      </c>
      <c r="DH33" s="48">
        <f>DH21+DH22+DH23+DH24+DH25+DH26+DH27+DH28+DH29+DH30+DH31+DH32</f>
        <v/>
      </c>
      <c r="DI33" s="48">
        <f>DI21+DI22+DI23+DI24+DI25+DI26+DI27+DI28+DI29+DI30+DI31+DI32</f>
        <v/>
      </c>
      <c r="DJ33" s="48">
        <f>DJ21+DJ22+DJ23+DJ24+DJ25+DJ26+DJ27+DJ28+DJ29+DJ30+DJ31+DJ32</f>
        <v/>
      </c>
      <c r="DK33" s="48">
        <f>DK21+DK22+DK23+DK24+DK25+DK26+DK27+DK28+DK29+DK30+DK31+DK32</f>
        <v/>
      </c>
      <c r="DL33" s="48">
        <f>DL21+DL22+DL23+DL24+DL25+DL26+DL27+DL28+DL29+DL30+DL31+DL32</f>
        <v/>
      </c>
      <c r="DM33" s="48">
        <f>DM21+DM22+DM23+DM24+DM25+DM26+DM27+DM28+DM29+DM30+DM31+DM32</f>
        <v/>
      </c>
      <c r="DN33" s="48">
        <f>DN21+DN22+DN23+DN24+DN25+DN26+DN27+DN28+DN29+DN30+DN31+DN32</f>
        <v/>
      </c>
      <c r="DO33" s="48">
        <f>DO21+DO22+DO23+DO24+DO25+DO26+DO27+DO28+DO29+DO30+DO31+DO32</f>
        <v/>
      </c>
      <c r="DP33" s="48">
        <f>DP21+DP22+DP23+DP24+DP25+DP26+DP27+DP28+DP29+DP30+DP31+DP32</f>
        <v/>
      </c>
      <c r="DQ33" s="48">
        <f>DQ21+DQ22+DQ23+DQ24+DQ25+DQ26+DQ27+DQ28+DQ29+DQ30+DQ31+DQ32</f>
        <v/>
      </c>
      <c r="DR33" s="48">
        <f>DR21+DR22+DR23+DR24+DR25+DR26+DR27+DR28+DR29+DR30+DR31+DR32</f>
        <v/>
      </c>
      <c r="DS33" s="48">
        <f>DS21+DS22+DS23+DS24+DS25+DS26+DS27+DS28+DS29+DS30+DS31+DS32</f>
        <v/>
      </c>
      <c r="DT33" s="48">
        <f>DT21+DT22+DT23+DT24+DT25+DT26+DT27+DT28+DT29+DT30+DT31+DT32</f>
        <v/>
      </c>
      <c r="DU33" s="48">
        <f>DU21+DU22+DU23+DU24+DU25+DU26+DU27+DU28+DU29+DU30+DU31+DU32</f>
        <v/>
      </c>
      <c r="DV33" s="48">
        <f>DV21+DV22+DV23+DV24+DV25+DV26+DV27+DV28+DV29+DV30+DV31+DV32</f>
        <v/>
      </c>
      <c r="DW33" s="48">
        <f>DW21+DW22+DW23+DW24+DW25+DW26+DW27+DW28+DW29+DW30+DW31+DW32</f>
        <v/>
      </c>
      <c r="DX33" s="48">
        <f>DX21+DX22+DX23+DX24+DX25+DX26+DX27+DX28+DX29+DX30+DX31+DX32</f>
        <v/>
      </c>
      <c r="DY33" s="48">
        <f>DY21+DY22+DY23+DY24+DY25+DY26+DY27+DY28+DY29+DY30+DY31+DY32</f>
        <v/>
      </c>
      <c r="DZ33" s="48">
        <f>DZ21+DZ22+DZ23+DZ24+DZ25+DZ26+DZ27+DZ28+DZ29+DZ30+DZ31+DZ32</f>
        <v/>
      </c>
      <c r="EA33" s="48">
        <f>EA21+EA22+EA23+EA24+EA25+EA26+EA27+EA28+EA29+EA30+EA31+EA32</f>
        <v/>
      </c>
      <c r="EB33" s="48">
        <f>EB21+EB22+EB23+EB24+EB25+EB26+EB27+EB28+EB29+EB30+EB31+EB32</f>
        <v/>
      </c>
      <c r="EC33" s="48">
        <f>EC21+EC22+EC23+EC24+EC25+EC26+EC27+EC28+EC29+EC30+EC31+EC32</f>
        <v/>
      </c>
      <c r="ED33" s="48">
        <f>ED21+ED22+ED23+ED24+ED25+ED26+ED27+ED28+ED29+ED30+ED31+ED32</f>
        <v/>
      </c>
      <c r="EE33" s="48">
        <f>EE21+EE22+EE23+EE24+EE25+EE26+EE27+EE28+EE29+EE30+EE31+EE32</f>
        <v/>
      </c>
      <c r="EF33" s="48">
        <f>EF21+EF22+EF23+EF24+EF25+EF26+EF27+EF28+EF29+EF30+EF31+EF32</f>
        <v/>
      </c>
      <c r="EG33" s="48">
        <f>EG21+EG22+EG23+EG24+EG25+EG26+EG27+EG28+EG29+EG30+EG31+EG32</f>
        <v/>
      </c>
      <c r="EH33" s="48">
        <f>EH21+EH22+EH23+EH24+EH25+EH26+EH27+EH28+EH29+EH30+EH31+EH32</f>
        <v/>
      </c>
      <c r="EI33" s="48">
        <f>EI21+EI22+EI23+EI24+EI25+EI26+EI27+EI28+EI29+EI30+EI31+EI32</f>
        <v/>
      </c>
      <c r="EJ33" s="48">
        <f>EJ21+EJ22+EJ23+EJ24+EJ25+EJ26+EJ27+EJ28+EJ29+EJ30+EJ31+EJ32</f>
        <v/>
      </c>
      <c r="EK33" s="48">
        <f>EK21+EK22+EK23+EK24+EK25+EK26+EK27+EK28+EK29+EK30+EK31+EK32</f>
        <v/>
      </c>
      <c r="EL33" s="48">
        <f>EL21+EL22+EL23+EL24+EL25+EL26+EL27+EL28+EL29+EL30+EL31+EL32</f>
        <v/>
      </c>
      <c r="EM33" s="48">
        <f>EM21+EM22+EM23+EM24+EM25+EM26+EM27+EM28+EM29+EM30+EM31+EM32</f>
        <v/>
      </c>
      <c r="EN33" s="48">
        <f>EN21+EN22+EN23+EN24+EN25+EN26+EN27+EN28+EN29+EN30+EN31+EN32</f>
        <v/>
      </c>
      <c r="EO33" s="48">
        <f>EO21+EO22+EO23+EO24+EO25+EO26+EO27+EO28+EO29+EO30+EO31+EO32</f>
        <v/>
      </c>
      <c r="EP33" s="48">
        <f>EP21+EP22+EP23+EP24+EP25+EP26+EP27+EP28+EP29+EP30+EP31+EP32</f>
        <v/>
      </c>
      <c r="EQ33" s="48">
        <f>EQ21+EQ22+EQ23+EQ24+EQ25+EQ26+EQ27+EQ28+EQ29+EQ30+EQ31+EQ32</f>
        <v/>
      </c>
      <c r="ER33" s="48">
        <f>ER21+ER22+ER23+ER24+ER25+ER26+ER27+ER28+ER29+ER30+ER31+ER32</f>
        <v/>
      </c>
      <c r="ES33" s="48">
        <f>ES21+ES22+ES23+ES24+ES25+ES26+ES27+ES28+ES29+ES30+ES31+ES32</f>
        <v/>
      </c>
      <c r="ET33" s="48">
        <f>ET21+ET22+ET23+ET24+ET25+ET26+ET27+ET28+ET29+ET30+ET31+ET32</f>
        <v/>
      </c>
      <c r="EU33" s="48">
        <f>EU21+EU22+EU23+EU24+EU25+EU26+EU27+EU28+EU29+EU30+EU31+EU32</f>
        <v/>
      </c>
      <c r="EV33" s="48">
        <f>EV21+EV22+EV23+EV24+EV25+EV26+EV27+EV28+EV29+EV30+EV31+EV32</f>
        <v/>
      </c>
      <c r="EW33" s="48">
        <f>EW21+EW22+EW23+EW24+EW25+EW26+EW27+EW28+EW29+EW30+EW31+EW32</f>
        <v/>
      </c>
      <c r="EX33" s="48">
        <f>EX21+EX22+EX23+EX24+EX25+EX26+EX27+EX28+EX29+EX30+EX31+EX32</f>
        <v/>
      </c>
      <c r="EY33" s="48">
        <f>EY21+EY22+EY23+EY24+EY25+EY26+EY27+EY28+EY29+EY30+EY31+EY32</f>
        <v/>
      </c>
      <c r="EZ33" s="48">
        <f>EZ21+EZ22+EZ23+EZ24+EZ25+EZ26+EZ27+EZ28+EZ29+EZ30+EZ31+EZ32</f>
        <v/>
      </c>
      <c r="FA33" s="48">
        <f>FA21+FA22+FA23+FA24+FA25+FA26+FA27+FA28+FA29+FA30+FA31+FA32</f>
        <v/>
      </c>
      <c r="FB33" s="48">
        <f>FB21+FB22+FB23+FB24+FB25+FB26+FB27+FB28+FB29+FB30+FB31+FB32</f>
        <v/>
      </c>
      <c r="FC33" s="48">
        <f>FC21+FC22+FC23+FC24+FC25+FC26+FC27+FC28+FC29+FC30+FC31+FC32</f>
        <v/>
      </c>
      <c r="FD33" s="48">
        <f>FD21+FD22+FD23+FD24+FD25+FD26+FD27+FD28+FD29+FD30+FD31+FD32</f>
        <v/>
      </c>
      <c r="FE33" s="48">
        <f>FE21+FE22+FE23+FE24+FE25+FE26+FE27+FE28+FE29+FE30+FE31+FE32</f>
        <v/>
      </c>
      <c r="FF33" s="48">
        <f>FF21+FF22+FF23+FF24+FF25+FF26+FF27+FF28+FF29+FF30+FF31+FF32</f>
        <v/>
      </c>
      <c r="FG33" s="48">
        <f>FG21+FG22+FG23+FG24+FG25+FG26+FG27+FG28+FG29+FG30+FG31+FG32</f>
        <v/>
      </c>
      <c r="FH33" s="48">
        <f>FH21+FH22+FH23+FH24+FH25+FH26+FH27+FH28+FH29+FH30+FH31+FH32</f>
        <v/>
      </c>
      <c r="FI33" s="48">
        <f>FI21+FI22+FI23+FI24+FI25+FI26+FI27+FI28+FI29+FI30+FI31+FI32</f>
        <v/>
      </c>
      <c r="FJ33" s="48">
        <f>FJ21+FJ22+FJ23+FJ24+FJ25+FJ26+FJ27+FJ28+FJ29+FJ30+FJ31+FJ32</f>
        <v/>
      </c>
      <c r="FK33" s="48">
        <f>FK21+FK22+FK23+FK24+FK25+FK26+FK27+FK28+FK29+FK30+FK31+FK32</f>
        <v/>
      </c>
      <c r="FL33" s="48">
        <f>FL21+FL22+FL23+FL24+FL25+FL26+FL27+FL28+FL29+FL30+FL31+FL32</f>
        <v/>
      </c>
      <c r="FM33" s="48">
        <f>FM21+FM22+FM23+FM24+FM25+FM26+FM27+FM28+FM29+FM30+FM31+FM32</f>
        <v/>
      </c>
      <c r="FN33" s="48">
        <f>FN21+FN22+FN23+FN24+FN25+FN26+FN27+FN28+FN29+FN30+FN31+FN32</f>
        <v/>
      </c>
      <c r="FO33" s="48">
        <f>FO21+FO22+FO23+FO24+FO25+FO26+FO27+FO28+FO29+FO30+FO31+FO32</f>
        <v/>
      </c>
      <c r="FP33" s="48">
        <f>FP21+FP22+FP23+FP24+FP25+FP26+FP27+FP28+FP29+FP30+FP31+FP32</f>
        <v/>
      </c>
      <c r="FQ33" s="48">
        <f>FQ21+FQ22+FQ23+FQ24+FQ25+FQ26+FQ27+FQ28+FQ29+FQ30+FQ31+FQ32</f>
        <v/>
      </c>
      <c r="FR33" s="48">
        <f>FR21+FR22+FR23+FR24+FR25+FR26+FR27+FR28+FR29+FR30+FR31+FR32</f>
        <v/>
      </c>
      <c r="FS33" s="48">
        <f>FS21+FS22+FS23+FS24+FS25+FS26+FS27+FS28+FS29+FS30+FS31+FS32</f>
        <v/>
      </c>
      <c r="FT33" s="48">
        <f>FT21+FT22+FT23+FT24+FT25+FT26+FT27+FT28+FT29+FT30+FT31+FT32</f>
        <v/>
      </c>
      <c r="FU33" s="48">
        <f>FU21+FU22+FU23+FU24+FU25+FU26+FU27+FU28+FU29+FU30+FU31+FU32</f>
        <v/>
      </c>
      <c r="FV33" s="48">
        <f>FV21+FV22+FV23+FV24+FV25+FV26+FV27+FV28+FV29+FV30+FV31+FV32</f>
        <v/>
      </c>
      <c r="FW33" s="48">
        <f>FW21+FW22+FW23+FW24+FW25+FW26+FW27+FW28+FW29+FW30+FW31+FW32</f>
        <v/>
      </c>
      <c r="FX33" s="48">
        <f>FX21+FX22+FX23+FX24+FX25+FX26+FX27+FX28+FX29+FX30+FX31+FX32</f>
        <v/>
      </c>
      <c r="FY33" s="48">
        <f>FY21+FY22+FY23+FY24+FY25+FY26+FY27+FY28+FY29+FY30+FY31+FY32</f>
        <v/>
      </c>
      <c r="FZ33" s="48">
        <f>FZ21+FZ22+FZ23+FZ24+FZ25+FZ26+FZ27+FZ28+FZ29+FZ30+FZ31+FZ32</f>
        <v/>
      </c>
      <c r="GA33" s="48">
        <f>GA21+GA22+GA23+GA24+GA25+GA26+GA27+GA28+GA29+GA30+GA31+GA32</f>
        <v/>
      </c>
    </row>
    <row r="35">
      <c r="A35" s="34" t="inlineStr">
        <is>
          <t>Sustaining Capital</t>
        </is>
      </c>
      <c r="B35" s="34" t="n"/>
      <c r="C35" s="34" t="n"/>
      <c r="D35" s="34" t="n"/>
      <c r="E35" s="34" t="n"/>
      <c r="F35" s="34" t="n"/>
      <c r="G35" s="34" t="n"/>
      <c r="H35" s="34" t="n"/>
      <c r="I35" s="34" t="n"/>
      <c r="J35" s="34" t="n"/>
      <c r="K35" s="34" t="n"/>
      <c r="L35" s="34" t="n"/>
      <c r="M35" s="34" t="n"/>
      <c r="N35" s="34" t="n"/>
      <c r="O35" s="34" t="n"/>
      <c r="P35" s="34" t="n"/>
      <c r="Q35" s="34" t="n"/>
      <c r="R35" s="34" t="n"/>
      <c r="S35" s="34" t="n"/>
      <c r="T35" s="34" t="n"/>
      <c r="U35" s="34" t="n"/>
      <c r="V35" s="34" t="n"/>
      <c r="W35" s="34" t="n"/>
      <c r="X35" s="34" t="n"/>
      <c r="Y35" s="34" t="n"/>
      <c r="Z35" s="34" t="n"/>
      <c r="AA35" s="34" t="n"/>
      <c r="AB35" s="34" t="n"/>
      <c r="AC35" s="34" t="n"/>
      <c r="AD35" s="34" t="n"/>
      <c r="AE35" s="34" t="n"/>
      <c r="AF35" s="34" t="n"/>
      <c r="AG35" s="34" t="n"/>
      <c r="AH35" s="34" t="n"/>
      <c r="AI35" s="34" t="n"/>
      <c r="AJ35" s="34" t="n"/>
      <c r="AK35" s="34" t="n"/>
      <c r="AL35" s="34" t="n"/>
      <c r="AM35" s="34" t="n"/>
      <c r="AN35" s="34" t="n"/>
      <c r="AO35" s="34" t="n"/>
      <c r="AP35" s="34" t="n"/>
      <c r="AQ35" s="34" t="n"/>
      <c r="AR35" s="34" t="n"/>
      <c r="AS35" s="34" t="n"/>
      <c r="AT35" s="34" t="n"/>
      <c r="AU35" s="34" t="n"/>
      <c r="AV35" s="34" t="n"/>
      <c r="AW35" s="34" t="n"/>
      <c r="AX35" s="34" t="n"/>
      <c r="AY35" s="34" t="n"/>
      <c r="AZ35" s="34" t="n"/>
      <c r="BA35" s="34" t="n"/>
      <c r="BB35" s="34" t="n"/>
      <c r="BC35" s="34" t="n"/>
      <c r="BD35" s="34" t="n"/>
      <c r="BE35" s="34" t="n"/>
      <c r="BF35" s="34" t="n"/>
      <c r="BG35" s="34" t="n"/>
      <c r="BH35" s="34" t="n"/>
      <c r="BI35" s="34" t="n"/>
      <c r="BJ35" s="34" t="n"/>
      <c r="BK35" s="34" t="n"/>
      <c r="BL35" s="34" t="n"/>
      <c r="BM35" s="34" t="n"/>
      <c r="BN35" s="34" t="n"/>
      <c r="BO35" s="34" t="n"/>
      <c r="BP35" s="34" t="n"/>
      <c r="BQ35" s="34" t="n"/>
      <c r="BR35" s="34" t="n"/>
      <c r="BS35" s="34" t="n"/>
      <c r="BT35" s="34" t="n"/>
      <c r="BU35" s="34" t="n"/>
      <c r="BV35" s="34" t="n"/>
      <c r="BW35" s="34" t="n"/>
      <c r="BX35" s="34" t="n"/>
      <c r="BY35" s="34" t="n"/>
      <c r="BZ35" s="34" t="n"/>
      <c r="CA35" s="34" t="n"/>
      <c r="CB35" s="34" t="n"/>
      <c r="CC35" s="34" t="n"/>
      <c r="CD35" s="34" t="n"/>
      <c r="CE35" s="34" t="n"/>
      <c r="CF35" s="34" t="n"/>
      <c r="CG35" s="34" t="n"/>
      <c r="CH35" s="34" t="n"/>
      <c r="CI35" s="34" t="n"/>
      <c r="CJ35" s="34" t="n"/>
      <c r="CK35" s="34" t="n"/>
      <c r="CL35" s="34" t="n"/>
      <c r="CM35" s="34" t="n"/>
      <c r="CN35" s="34" t="n"/>
      <c r="CO35" s="34" t="n"/>
      <c r="CP35" s="34" t="n"/>
      <c r="CQ35" s="34" t="n"/>
      <c r="CR35" s="34" t="n"/>
      <c r="CS35" s="34" t="n"/>
      <c r="CT35" s="34" t="n"/>
      <c r="CU35" s="34" t="n"/>
      <c r="CV35" s="34" t="n"/>
      <c r="CW35" s="34" t="n"/>
      <c r="CX35" s="34" t="n"/>
      <c r="CY35" s="34" t="n"/>
      <c r="CZ35" s="34" t="n"/>
      <c r="DA35" s="34" t="n"/>
      <c r="DB35" s="34" t="n"/>
      <c r="DC35" s="34" t="n"/>
      <c r="DD35" s="34" t="n"/>
      <c r="DE35" s="34" t="n"/>
      <c r="DF35" s="34" t="n"/>
      <c r="DG35" s="34" t="n"/>
      <c r="DH35" s="34" t="n"/>
      <c r="DI35" s="34" t="n"/>
      <c r="DJ35" s="34" t="n"/>
      <c r="DK35" s="34" t="n"/>
      <c r="DL35" s="34" t="n"/>
      <c r="DM35" s="34" t="n"/>
      <c r="DN35" s="34" t="n"/>
      <c r="DO35" s="34" t="n"/>
      <c r="DP35" s="34" t="n"/>
      <c r="DQ35" s="34" t="n"/>
      <c r="DR35" s="34" t="n"/>
      <c r="DS35" s="34" t="n"/>
      <c r="DT35" s="34" t="n"/>
      <c r="DU35" s="34" t="n"/>
      <c r="DV35" s="34" t="n"/>
      <c r="DW35" s="34" t="n"/>
      <c r="DX35" s="34" t="n"/>
      <c r="DY35" s="34" t="n"/>
      <c r="DZ35" s="34" t="n"/>
      <c r="EA35" s="34" t="n"/>
      <c r="EB35" s="34" t="n"/>
      <c r="EC35" s="34" t="n"/>
      <c r="ED35" s="34" t="n"/>
      <c r="EE35" s="34" t="n"/>
      <c r="EF35" s="34" t="n"/>
      <c r="EG35" s="34" t="n"/>
      <c r="EH35" s="34" t="n"/>
      <c r="EI35" s="34" t="n"/>
      <c r="EJ35" s="34" t="n"/>
      <c r="EK35" s="34" t="n"/>
      <c r="EL35" s="34" t="n"/>
      <c r="EM35" s="34" t="n"/>
      <c r="EN35" s="34" t="n"/>
      <c r="EO35" s="34" t="n"/>
      <c r="EP35" s="34" t="n"/>
      <c r="EQ35" s="34" t="n"/>
      <c r="ER35" s="34" t="n"/>
      <c r="ES35" s="34" t="n"/>
      <c r="ET35" s="34" t="n"/>
      <c r="EU35" s="34" t="n"/>
      <c r="EV35" s="34" t="n"/>
      <c r="EW35" s="34" t="n"/>
      <c r="EX35" s="34" t="n"/>
      <c r="EY35" s="34" t="n"/>
      <c r="EZ35" s="34" t="n"/>
      <c r="FA35" s="34" t="n"/>
      <c r="FB35" s="34" t="n"/>
      <c r="FC35" s="34" t="n"/>
      <c r="FD35" s="34" t="n"/>
      <c r="FE35" s="34" t="n"/>
      <c r="FF35" s="34" t="n"/>
      <c r="FG35" s="34" t="n"/>
      <c r="FH35" s="34" t="n"/>
      <c r="FI35" s="34" t="n"/>
      <c r="FJ35" s="34" t="n"/>
      <c r="FK35" s="34" t="n"/>
      <c r="FL35" s="34" t="n"/>
      <c r="FM35" s="34" t="n"/>
      <c r="FN35" s="34" t="n"/>
      <c r="FO35" s="34" t="n"/>
      <c r="FP35" s="34" t="n"/>
      <c r="FQ35" s="34" t="n"/>
      <c r="FR35" s="34" t="n"/>
      <c r="FS35" s="34" t="n"/>
      <c r="FT35" s="34" t="n"/>
      <c r="FU35" s="34" t="n"/>
      <c r="FV35" s="34" t="n"/>
      <c r="FW35" s="34" t="n"/>
      <c r="FX35" s="34" t="n"/>
      <c r="FY35" s="34" t="n"/>
      <c r="FZ35" s="34" t="n"/>
      <c r="GA35" s="34" t="n"/>
    </row>
    <row r="36">
      <c r="A36" s="25" t="inlineStr">
        <is>
          <t>Mining Fleet Replacement</t>
        </is>
      </c>
      <c r="B36" s="25" t="inlineStr">
        <is>
          <t>$'000</t>
        </is>
      </c>
      <c r="C36" s="47">
        <f>SUM(D36:GA36)</f>
        <v/>
      </c>
      <c r="D36" s="36" t="n">
        <v>0</v>
      </c>
      <c r="E36" s="36" t="n">
        <v>0</v>
      </c>
      <c r="F36" s="36" t="n">
        <v>0</v>
      </c>
      <c r="G36" s="36" t="n">
        <v>0</v>
      </c>
      <c r="H36" s="36" t="n">
        <v>0</v>
      </c>
      <c r="I36" s="36" t="n">
        <v>0</v>
      </c>
      <c r="J36" s="36" t="n">
        <v>0</v>
      </c>
      <c r="K36" s="36" t="n">
        <v>0</v>
      </c>
      <c r="L36" s="36" t="n">
        <v>0</v>
      </c>
      <c r="M36" s="36" t="n">
        <v>0</v>
      </c>
      <c r="N36" s="36" t="n">
        <v>0</v>
      </c>
      <c r="O36" s="36" t="n">
        <v>0</v>
      </c>
      <c r="P36" s="36" t="n">
        <v>0</v>
      </c>
      <c r="Q36" s="36" t="n">
        <v>0</v>
      </c>
      <c r="R36" s="36" t="n">
        <v>0</v>
      </c>
      <c r="S36" s="36" t="n">
        <v>0</v>
      </c>
      <c r="T36" s="36" t="n">
        <v>0</v>
      </c>
      <c r="U36" s="36" t="n">
        <v>0</v>
      </c>
      <c r="V36" s="36" t="n">
        <v>0</v>
      </c>
      <c r="W36" s="36" t="n">
        <v>0</v>
      </c>
      <c r="X36" s="36" t="n">
        <v>0</v>
      </c>
      <c r="Y36" s="36" t="n">
        <v>0</v>
      </c>
      <c r="Z36" s="36" t="n">
        <v>0</v>
      </c>
      <c r="AA36" s="36" t="n">
        <v>0</v>
      </c>
      <c r="AB36" s="36" t="n">
        <v>0</v>
      </c>
      <c r="AC36" s="36" t="n">
        <v>0</v>
      </c>
      <c r="AD36" s="36" t="n">
        <v>0</v>
      </c>
      <c r="AE36" s="36" t="n">
        <v>0</v>
      </c>
      <c r="AF36" s="36" t="n">
        <v>0</v>
      </c>
      <c r="AG36" s="36" t="n">
        <v>0</v>
      </c>
      <c r="AH36" s="36" t="n">
        <v>0</v>
      </c>
      <c r="AI36" s="36" t="n">
        <v>0</v>
      </c>
      <c r="AJ36" s="36" t="n">
        <v>0</v>
      </c>
      <c r="AK36" s="36" t="n">
        <v>0</v>
      </c>
      <c r="AL36" s="36" t="n">
        <v>0</v>
      </c>
      <c r="AM36" s="36" t="n">
        <v>0</v>
      </c>
      <c r="AN36" s="36" t="n">
        <v>0</v>
      </c>
      <c r="AO36" s="36" t="n">
        <v>0</v>
      </c>
      <c r="AP36" s="36" t="n">
        <v>0</v>
      </c>
      <c r="AQ36" s="36" t="n">
        <v>0</v>
      </c>
      <c r="AR36" s="36" t="n">
        <v>0</v>
      </c>
      <c r="AS36" s="36" t="n">
        <v>0</v>
      </c>
      <c r="AT36" s="36" t="n">
        <v>667</v>
      </c>
      <c r="AU36" s="36" t="n">
        <v>667</v>
      </c>
      <c r="AV36" s="36" t="n">
        <v>667</v>
      </c>
      <c r="AW36" s="36" t="n">
        <v>667</v>
      </c>
      <c r="AX36" s="36" t="n">
        <v>667</v>
      </c>
      <c r="AY36" s="36" t="n">
        <v>667</v>
      </c>
      <c r="AZ36" s="36" t="n">
        <v>667</v>
      </c>
      <c r="BA36" s="36" t="n">
        <v>667</v>
      </c>
      <c r="BB36" s="36" t="n">
        <v>667</v>
      </c>
      <c r="BC36" s="36" t="n">
        <v>667</v>
      </c>
      <c r="BD36" s="36" t="n">
        <v>667</v>
      </c>
      <c r="BE36" s="36" t="n">
        <v>667</v>
      </c>
      <c r="BF36" s="36" t="n">
        <v>667</v>
      </c>
      <c r="BG36" s="36" t="n">
        <v>667</v>
      </c>
      <c r="BH36" s="36" t="n">
        <v>667</v>
      </c>
      <c r="BI36" s="36" t="n">
        <v>667</v>
      </c>
      <c r="BJ36" s="36" t="n">
        <v>667</v>
      </c>
      <c r="BK36" s="36" t="n">
        <v>667</v>
      </c>
      <c r="BL36" s="36" t="n">
        <v>667</v>
      </c>
      <c r="BM36" s="36" t="n">
        <v>667</v>
      </c>
      <c r="BN36" s="36" t="n">
        <v>667</v>
      </c>
      <c r="BO36" s="36" t="n">
        <v>667</v>
      </c>
      <c r="BP36" s="36" t="n">
        <v>667</v>
      </c>
      <c r="BQ36" s="36" t="n">
        <v>667</v>
      </c>
      <c r="BR36" s="36" t="n">
        <v>667</v>
      </c>
      <c r="BS36" s="36" t="n">
        <v>667</v>
      </c>
      <c r="BT36" s="36" t="n">
        <v>667</v>
      </c>
      <c r="BU36" s="36" t="n">
        <v>667</v>
      </c>
      <c r="BV36" s="36" t="n">
        <v>667</v>
      </c>
      <c r="BW36" s="36" t="n">
        <v>667</v>
      </c>
      <c r="BX36" s="36" t="n">
        <v>667</v>
      </c>
      <c r="BY36" s="36" t="n">
        <v>667</v>
      </c>
      <c r="BZ36" s="36" t="n">
        <v>667</v>
      </c>
      <c r="CA36" s="36" t="n">
        <v>667</v>
      </c>
      <c r="CB36" s="36" t="n">
        <v>667</v>
      </c>
      <c r="CC36" s="36" t="n">
        <v>667</v>
      </c>
      <c r="CD36" s="36" t="n">
        <v>667</v>
      </c>
      <c r="CE36" s="36" t="n">
        <v>667</v>
      </c>
      <c r="CF36" s="36" t="n">
        <v>667</v>
      </c>
      <c r="CG36" s="36" t="n">
        <v>667</v>
      </c>
      <c r="CH36" s="36" t="n">
        <v>667</v>
      </c>
      <c r="CI36" s="36" t="n">
        <v>667</v>
      </c>
      <c r="CJ36" s="36" t="n">
        <v>667</v>
      </c>
      <c r="CK36" s="36" t="n">
        <v>667</v>
      </c>
      <c r="CL36" s="36" t="n">
        <v>667</v>
      </c>
      <c r="CM36" s="36" t="n">
        <v>667</v>
      </c>
      <c r="CN36" s="36" t="n">
        <v>667</v>
      </c>
      <c r="CO36" s="36" t="n">
        <v>667</v>
      </c>
      <c r="CP36" s="36" t="n">
        <v>667</v>
      </c>
      <c r="CQ36" s="36" t="n">
        <v>667</v>
      </c>
      <c r="CR36" s="36" t="n">
        <v>667</v>
      </c>
      <c r="CS36" s="36" t="n">
        <v>667</v>
      </c>
      <c r="CT36" s="36" t="n">
        <v>667</v>
      </c>
      <c r="CU36" s="36" t="n">
        <v>667</v>
      </c>
      <c r="CV36" s="36" t="n">
        <v>667</v>
      </c>
      <c r="CW36" s="36" t="n">
        <v>667</v>
      </c>
      <c r="CX36" s="36" t="n">
        <v>667</v>
      </c>
      <c r="CY36" s="36" t="n">
        <v>667</v>
      </c>
      <c r="CZ36" s="36" t="n">
        <v>667</v>
      </c>
      <c r="DA36" s="36" t="n">
        <v>667</v>
      </c>
      <c r="DB36" s="36" t="n">
        <v>667</v>
      </c>
      <c r="DC36" s="36" t="n">
        <v>667</v>
      </c>
      <c r="DD36" s="36" t="n">
        <v>667</v>
      </c>
      <c r="DE36" s="36" t="n">
        <v>667</v>
      </c>
      <c r="DF36" s="36" t="n">
        <v>667</v>
      </c>
      <c r="DG36" s="36" t="n">
        <v>667</v>
      </c>
      <c r="DH36" s="36" t="n">
        <v>667</v>
      </c>
      <c r="DI36" s="36" t="n">
        <v>667</v>
      </c>
      <c r="DJ36" s="36" t="n">
        <v>667</v>
      </c>
      <c r="DK36" s="36" t="n">
        <v>667</v>
      </c>
      <c r="DL36" s="36" t="n">
        <v>667</v>
      </c>
      <c r="DM36" s="36" t="n">
        <v>667</v>
      </c>
      <c r="DN36" s="36" t="n">
        <v>667</v>
      </c>
      <c r="DO36" s="36" t="n">
        <v>667</v>
      </c>
      <c r="DP36" s="36" t="n">
        <v>667</v>
      </c>
      <c r="DQ36" s="36" t="n">
        <v>667</v>
      </c>
      <c r="DR36" s="36" t="n">
        <v>667</v>
      </c>
      <c r="DS36" s="36" t="n">
        <v>667</v>
      </c>
      <c r="DT36" s="36" t="n">
        <v>667</v>
      </c>
      <c r="DU36" s="36" t="n">
        <v>667</v>
      </c>
      <c r="DV36" s="36" t="n">
        <v>667</v>
      </c>
      <c r="DW36" s="36" t="n">
        <v>667</v>
      </c>
      <c r="DX36" s="36" t="n">
        <v>667</v>
      </c>
      <c r="DY36" s="36" t="n">
        <v>667</v>
      </c>
      <c r="DZ36" s="36" t="n">
        <v>667</v>
      </c>
      <c r="EA36" s="36" t="n">
        <v>667</v>
      </c>
      <c r="EB36" s="36" t="n">
        <v>667</v>
      </c>
      <c r="EC36" s="36" t="n">
        <v>667</v>
      </c>
      <c r="ED36" s="36" t="n">
        <v>667</v>
      </c>
      <c r="EE36" s="36" t="n">
        <v>667</v>
      </c>
      <c r="EF36" s="36" t="n">
        <v>667</v>
      </c>
      <c r="EG36" s="36" t="n">
        <v>667</v>
      </c>
      <c r="EH36" s="36" t="n">
        <v>667</v>
      </c>
      <c r="EI36" s="36" t="n">
        <v>667</v>
      </c>
      <c r="EJ36" s="36" t="n">
        <v>667</v>
      </c>
      <c r="EK36" s="36" t="n">
        <v>667</v>
      </c>
      <c r="EL36" s="36" t="n">
        <v>667</v>
      </c>
      <c r="EM36" s="36" t="n">
        <v>667</v>
      </c>
      <c r="EN36" s="36" t="n">
        <v>667</v>
      </c>
      <c r="EO36" s="36" t="n">
        <v>667</v>
      </c>
      <c r="EP36" s="36" t="n">
        <v>667</v>
      </c>
      <c r="EQ36" s="36" t="n">
        <v>667</v>
      </c>
      <c r="ER36" s="36" t="n">
        <v>667</v>
      </c>
      <c r="ES36" s="36" t="n">
        <v>667</v>
      </c>
      <c r="ET36" s="36" t="n">
        <v>667</v>
      </c>
      <c r="EU36" s="36" t="n">
        <v>667</v>
      </c>
      <c r="EV36" s="36" t="n">
        <v>667</v>
      </c>
      <c r="EW36" s="36" t="n">
        <v>667</v>
      </c>
      <c r="EX36" s="36" t="n">
        <v>667</v>
      </c>
      <c r="EY36" s="36" t="n">
        <v>667</v>
      </c>
      <c r="EZ36" s="36" t="n">
        <v>667</v>
      </c>
      <c r="FA36" s="36" t="n">
        <v>667</v>
      </c>
      <c r="FB36" s="36" t="n">
        <v>667</v>
      </c>
      <c r="FC36" s="36" t="n">
        <v>667</v>
      </c>
      <c r="FD36" s="36" t="n">
        <v>667</v>
      </c>
      <c r="FE36" s="36" t="n">
        <v>667</v>
      </c>
      <c r="FF36" s="36" t="n">
        <v>667</v>
      </c>
      <c r="FG36" s="36" t="n">
        <v>667</v>
      </c>
      <c r="FH36" s="36" t="n">
        <v>667</v>
      </c>
      <c r="FI36" s="36" t="n">
        <v>667</v>
      </c>
      <c r="FJ36" s="36" t="n">
        <v>667</v>
      </c>
      <c r="FK36" s="36" t="n">
        <v>667</v>
      </c>
      <c r="FL36" s="36" t="n">
        <v>667</v>
      </c>
      <c r="FM36" s="36" t="n">
        <v>667</v>
      </c>
      <c r="FN36" s="36" t="n">
        <v>667</v>
      </c>
      <c r="FO36" s="36" t="n">
        <v>667</v>
      </c>
      <c r="FP36" s="36" t="n">
        <v>0</v>
      </c>
      <c r="FQ36" s="36" t="n">
        <v>0</v>
      </c>
      <c r="FR36" s="36" t="n">
        <v>0</v>
      </c>
      <c r="FS36" s="36" t="n">
        <v>0</v>
      </c>
      <c r="FT36" s="36" t="n">
        <v>0</v>
      </c>
      <c r="FU36" s="36" t="n">
        <v>0</v>
      </c>
      <c r="FV36" s="36" t="n">
        <v>0</v>
      </c>
      <c r="FW36" s="36" t="n">
        <v>0</v>
      </c>
      <c r="FX36" s="36" t="n">
        <v>0</v>
      </c>
      <c r="FY36" s="36" t="n">
        <v>0</v>
      </c>
      <c r="FZ36" s="36" t="n">
        <v>0</v>
      </c>
      <c r="GA36" s="36" t="n">
        <v>0</v>
      </c>
    </row>
    <row r="37">
      <c r="A37" s="25" t="inlineStr">
        <is>
          <t>Plant Maintenance Capital</t>
        </is>
      </c>
      <c r="B37" s="25" t="inlineStr">
        <is>
          <t>$'000</t>
        </is>
      </c>
      <c r="C37" s="47">
        <f>SUM(D37:GA37)</f>
        <v/>
      </c>
      <c r="D37" s="36" t="n">
        <v>0</v>
      </c>
      <c r="E37" s="36" t="n">
        <v>0</v>
      </c>
      <c r="F37" s="36" t="n">
        <v>0</v>
      </c>
      <c r="G37" s="36" t="n">
        <v>0</v>
      </c>
      <c r="H37" s="36" t="n">
        <v>0</v>
      </c>
      <c r="I37" s="36" t="n">
        <v>0</v>
      </c>
      <c r="J37" s="36" t="n">
        <v>0</v>
      </c>
      <c r="K37" s="36" t="n">
        <v>0</v>
      </c>
      <c r="L37" s="36" t="n">
        <v>0</v>
      </c>
      <c r="M37" s="36" t="n">
        <v>0</v>
      </c>
      <c r="N37" s="36" t="n">
        <v>0</v>
      </c>
      <c r="O37" s="36" t="n">
        <v>0</v>
      </c>
      <c r="P37" s="36" t="n">
        <v>0</v>
      </c>
      <c r="Q37" s="36" t="n">
        <v>0</v>
      </c>
      <c r="R37" s="36" t="n">
        <v>0</v>
      </c>
      <c r="S37" s="36" t="n">
        <v>0</v>
      </c>
      <c r="T37" s="36" t="n">
        <v>0</v>
      </c>
      <c r="U37" s="36" t="n">
        <v>0</v>
      </c>
      <c r="V37" s="36" t="n">
        <v>0</v>
      </c>
      <c r="W37" s="36" t="n">
        <v>0</v>
      </c>
      <c r="X37" s="36" t="n">
        <v>0</v>
      </c>
      <c r="Y37" s="36" t="n">
        <v>0</v>
      </c>
      <c r="Z37" s="36" t="n">
        <v>0</v>
      </c>
      <c r="AA37" s="36" t="n">
        <v>0</v>
      </c>
      <c r="AB37" s="36" t="n">
        <v>0</v>
      </c>
      <c r="AC37" s="36" t="n">
        <v>0</v>
      </c>
      <c r="AD37" s="36" t="n">
        <v>0</v>
      </c>
      <c r="AE37" s="36" t="n">
        <v>0</v>
      </c>
      <c r="AF37" s="36" t="n">
        <v>0</v>
      </c>
      <c r="AG37" s="36" t="n">
        <v>0</v>
      </c>
      <c r="AH37" s="36" t="n">
        <v>0</v>
      </c>
      <c r="AI37" s="36" t="n">
        <v>0</v>
      </c>
      <c r="AJ37" s="36" t="n">
        <v>0</v>
      </c>
      <c r="AK37" s="36" t="n">
        <v>0</v>
      </c>
      <c r="AL37" s="36" t="n">
        <v>0</v>
      </c>
      <c r="AM37" s="36" t="n">
        <v>0</v>
      </c>
      <c r="AN37" s="36" t="n">
        <v>0</v>
      </c>
      <c r="AO37" s="36" t="n">
        <v>0</v>
      </c>
      <c r="AP37" s="36" t="n">
        <v>0</v>
      </c>
      <c r="AQ37" s="36" t="n">
        <v>0</v>
      </c>
      <c r="AR37" s="36" t="n">
        <v>0</v>
      </c>
      <c r="AS37" s="36" t="n">
        <v>0</v>
      </c>
      <c r="AT37" s="36" t="n">
        <v>417</v>
      </c>
      <c r="AU37" s="36" t="n">
        <v>417</v>
      </c>
      <c r="AV37" s="36" t="n">
        <v>417</v>
      </c>
      <c r="AW37" s="36" t="n">
        <v>417</v>
      </c>
      <c r="AX37" s="36" t="n">
        <v>417</v>
      </c>
      <c r="AY37" s="36" t="n">
        <v>417</v>
      </c>
      <c r="AZ37" s="36" t="n">
        <v>417</v>
      </c>
      <c r="BA37" s="36" t="n">
        <v>417</v>
      </c>
      <c r="BB37" s="36" t="n">
        <v>417</v>
      </c>
      <c r="BC37" s="36" t="n">
        <v>417</v>
      </c>
      <c r="BD37" s="36" t="n">
        <v>417</v>
      </c>
      <c r="BE37" s="36" t="n">
        <v>417</v>
      </c>
      <c r="BF37" s="36" t="n">
        <v>417</v>
      </c>
      <c r="BG37" s="36" t="n">
        <v>417</v>
      </c>
      <c r="BH37" s="36" t="n">
        <v>417</v>
      </c>
      <c r="BI37" s="36" t="n">
        <v>417</v>
      </c>
      <c r="BJ37" s="36" t="n">
        <v>417</v>
      </c>
      <c r="BK37" s="36" t="n">
        <v>417</v>
      </c>
      <c r="BL37" s="36" t="n">
        <v>417</v>
      </c>
      <c r="BM37" s="36" t="n">
        <v>417</v>
      </c>
      <c r="BN37" s="36" t="n">
        <v>417</v>
      </c>
      <c r="BO37" s="36" t="n">
        <v>417</v>
      </c>
      <c r="BP37" s="36" t="n">
        <v>417</v>
      </c>
      <c r="BQ37" s="36" t="n">
        <v>417</v>
      </c>
      <c r="BR37" s="36" t="n">
        <v>417</v>
      </c>
      <c r="BS37" s="36" t="n">
        <v>417</v>
      </c>
      <c r="BT37" s="36" t="n">
        <v>417</v>
      </c>
      <c r="BU37" s="36" t="n">
        <v>417</v>
      </c>
      <c r="BV37" s="36" t="n">
        <v>417</v>
      </c>
      <c r="BW37" s="36" t="n">
        <v>417</v>
      </c>
      <c r="BX37" s="36" t="n">
        <v>417</v>
      </c>
      <c r="BY37" s="36" t="n">
        <v>417</v>
      </c>
      <c r="BZ37" s="36" t="n">
        <v>417</v>
      </c>
      <c r="CA37" s="36" t="n">
        <v>417</v>
      </c>
      <c r="CB37" s="36" t="n">
        <v>417</v>
      </c>
      <c r="CC37" s="36" t="n">
        <v>417</v>
      </c>
      <c r="CD37" s="36" t="n">
        <v>417</v>
      </c>
      <c r="CE37" s="36" t="n">
        <v>417</v>
      </c>
      <c r="CF37" s="36" t="n">
        <v>417</v>
      </c>
      <c r="CG37" s="36" t="n">
        <v>417</v>
      </c>
      <c r="CH37" s="36" t="n">
        <v>417</v>
      </c>
      <c r="CI37" s="36" t="n">
        <v>417</v>
      </c>
      <c r="CJ37" s="36" t="n">
        <v>417</v>
      </c>
      <c r="CK37" s="36" t="n">
        <v>417</v>
      </c>
      <c r="CL37" s="36" t="n">
        <v>417</v>
      </c>
      <c r="CM37" s="36" t="n">
        <v>417</v>
      </c>
      <c r="CN37" s="36" t="n">
        <v>417</v>
      </c>
      <c r="CO37" s="36" t="n">
        <v>417</v>
      </c>
      <c r="CP37" s="36" t="n">
        <v>417</v>
      </c>
      <c r="CQ37" s="36" t="n">
        <v>417</v>
      </c>
      <c r="CR37" s="36" t="n">
        <v>417</v>
      </c>
      <c r="CS37" s="36" t="n">
        <v>417</v>
      </c>
      <c r="CT37" s="36" t="n">
        <v>417</v>
      </c>
      <c r="CU37" s="36" t="n">
        <v>417</v>
      </c>
      <c r="CV37" s="36" t="n">
        <v>417</v>
      </c>
      <c r="CW37" s="36" t="n">
        <v>417</v>
      </c>
      <c r="CX37" s="36" t="n">
        <v>417</v>
      </c>
      <c r="CY37" s="36" t="n">
        <v>417</v>
      </c>
      <c r="CZ37" s="36" t="n">
        <v>417</v>
      </c>
      <c r="DA37" s="36" t="n">
        <v>417</v>
      </c>
      <c r="DB37" s="36" t="n">
        <v>417</v>
      </c>
      <c r="DC37" s="36" t="n">
        <v>417</v>
      </c>
      <c r="DD37" s="36" t="n">
        <v>417</v>
      </c>
      <c r="DE37" s="36" t="n">
        <v>417</v>
      </c>
      <c r="DF37" s="36" t="n">
        <v>417</v>
      </c>
      <c r="DG37" s="36" t="n">
        <v>417</v>
      </c>
      <c r="DH37" s="36" t="n">
        <v>417</v>
      </c>
      <c r="DI37" s="36" t="n">
        <v>417</v>
      </c>
      <c r="DJ37" s="36" t="n">
        <v>417</v>
      </c>
      <c r="DK37" s="36" t="n">
        <v>417</v>
      </c>
      <c r="DL37" s="36" t="n">
        <v>417</v>
      </c>
      <c r="DM37" s="36" t="n">
        <v>417</v>
      </c>
      <c r="DN37" s="36" t="n">
        <v>417</v>
      </c>
      <c r="DO37" s="36" t="n">
        <v>417</v>
      </c>
      <c r="DP37" s="36" t="n">
        <v>417</v>
      </c>
      <c r="DQ37" s="36" t="n">
        <v>417</v>
      </c>
      <c r="DR37" s="36" t="n">
        <v>417</v>
      </c>
      <c r="DS37" s="36" t="n">
        <v>417</v>
      </c>
      <c r="DT37" s="36" t="n">
        <v>417</v>
      </c>
      <c r="DU37" s="36" t="n">
        <v>417</v>
      </c>
      <c r="DV37" s="36" t="n">
        <v>417</v>
      </c>
      <c r="DW37" s="36" t="n">
        <v>417</v>
      </c>
      <c r="DX37" s="36" t="n">
        <v>417</v>
      </c>
      <c r="DY37" s="36" t="n">
        <v>417</v>
      </c>
      <c r="DZ37" s="36" t="n">
        <v>417</v>
      </c>
      <c r="EA37" s="36" t="n">
        <v>417</v>
      </c>
      <c r="EB37" s="36" t="n">
        <v>417</v>
      </c>
      <c r="EC37" s="36" t="n">
        <v>417</v>
      </c>
      <c r="ED37" s="36" t="n">
        <v>417</v>
      </c>
      <c r="EE37" s="36" t="n">
        <v>417</v>
      </c>
      <c r="EF37" s="36" t="n">
        <v>417</v>
      </c>
      <c r="EG37" s="36" t="n">
        <v>417</v>
      </c>
      <c r="EH37" s="36" t="n">
        <v>417</v>
      </c>
      <c r="EI37" s="36" t="n">
        <v>417</v>
      </c>
      <c r="EJ37" s="36" t="n">
        <v>417</v>
      </c>
      <c r="EK37" s="36" t="n">
        <v>417</v>
      </c>
      <c r="EL37" s="36" t="n">
        <v>417</v>
      </c>
      <c r="EM37" s="36" t="n">
        <v>417</v>
      </c>
      <c r="EN37" s="36" t="n">
        <v>417</v>
      </c>
      <c r="EO37" s="36" t="n">
        <v>417</v>
      </c>
      <c r="EP37" s="36" t="n">
        <v>417</v>
      </c>
      <c r="EQ37" s="36" t="n">
        <v>417</v>
      </c>
      <c r="ER37" s="36" t="n">
        <v>417</v>
      </c>
      <c r="ES37" s="36" t="n">
        <v>417</v>
      </c>
      <c r="ET37" s="36" t="n">
        <v>417</v>
      </c>
      <c r="EU37" s="36" t="n">
        <v>417</v>
      </c>
      <c r="EV37" s="36" t="n">
        <v>417</v>
      </c>
      <c r="EW37" s="36" t="n">
        <v>417</v>
      </c>
      <c r="EX37" s="36" t="n">
        <v>417</v>
      </c>
      <c r="EY37" s="36" t="n">
        <v>417</v>
      </c>
      <c r="EZ37" s="36" t="n">
        <v>417</v>
      </c>
      <c r="FA37" s="36" t="n">
        <v>417</v>
      </c>
      <c r="FB37" s="36" t="n">
        <v>417</v>
      </c>
      <c r="FC37" s="36" t="n">
        <v>417</v>
      </c>
      <c r="FD37" s="36" t="n">
        <v>417</v>
      </c>
      <c r="FE37" s="36" t="n">
        <v>417</v>
      </c>
      <c r="FF37" s="36" t="n">
        <v>417</v>
      </c>
      <c r="FG37" s="36" t="n">
        <v>417</v>
      </c>
      <c r="FH37" s="36" t="n">
        <v>417</v>
      </c>
      <c r="FI37" s="36" t="n">
        <v>417</v>
      </c>
      <c r="FJ37" s="36" t="n">
        <v>417</v>
      </c>
      <c r="FK37" s="36" t="n">
        <v>417</v>
      </c>
      <c r="FL37" s="36" t="n">
        <v>417</v>
      </c>
      <c r="FM37" s="36" t="n">
        <v>417</v>
      </c>
      <c r="FN37" s="36" t="n">
        <v>417</v>
      </c>
      <c r="FO37" s="36" t="n">
        <v>417</v>
      </c>
      <c r="FP37" s="36" t="n">
        <v>0</v>
      </c>
      <c r="FQ37" s="36" t="n">
        <v>0</v>
      </c>
      <c r="FR37" s="36" t="n">
        <v>0</v>
      </c>
      <c r="FS37" s="36" t="n">
        <v>0</v>
      </c>
      <c r="FT37" s="36" t="n">
        <v>0</v>
      </c>
      <c r="FU37" s="36" t="n">
        <v>0</v>
      </c>
      <c r="FV37" s="36" t="n">
        <v>0</v>
      </c>
      <c r="FW37" s="36" t="n">
        <v>0</v>
      </c>
      <c r="FX37" s="36" t="n">
        <v>0</v>
      </c>
      <c r="FY37" s="36" t="n">
        <v>0</v>
      </c>
      <c r="FZ37" s="36" t="n">
        <v>0</v>
      </c>
      <c r="GA37" s="36" t="n">
        <v>0</v>
      </c>
    </row>
    <row r="38">
      <c r="A38" s="25" t="inlineStr">
        <is>
          <t>TSF Raises</t>
        </is>
      </c>
      <c r="B38" s="25" t="inlineStr">
        <is>
          <t>$'000</t>
        </is>
      </c>
      <c r="C38" s="47">
        <f>SUM(D38:GA38)</f>
        <v/>
      </c>
      <c r="D38" s="36" t="n">
        <v>0</v>
      </c>
      <c r="E38" s="36" t="n">
        <v>0</v>
      </c>
      <c r="F38" s="36" t="n">
        <v>0</v>
      </c>
      <c r="G38" s="36" t="n">
        <v>0</v>
      </c>
      <c r="H38" s="36" t="n">
        <v>0</v>
      </c>
      <c r="I38" s="36" t="n">
        <v>0</v>
      </c>
      <c r="J38" s="36" t="n">
        <v>0</v>
      </c>
      <c r="K38" s="36" t="n">
        <v>0</v>
      </c>
      <c r="L38" s="36" t="n">
        <v>0</v>
      </c>
      <c r="M38" s="36" t="n">
        <v>0</v>
      </c>
      <c r="N38" s="36" t="n">
        <v>0</v>
      </c>
      <c r="O38" s="36" t="n">
        <v>0</v>
      </c>
      <c r="P38" s="36" t="n">
        <v>0</v>
      </c>
      <c r="Q38" s="36" t="n">
        <v>0</v>
      </c>
      <c r="R38" s="36" t="n">
        <v>0</v>
      </c>
      <c r="S38" s="36" t="n">
        <v>0</v>
      </c>
      <c r="T38" s="36" t="n">
        <v>0</v>
      </c>
      <c r="U38" s="36" t="n">
        <v>0</v>
      </c>
      <c r="V38" s="36" t="n">
        <v>0</v>
      </c>
      <c r="W38" s="36" t="n">
        <v>0</v>
      </c>
      <c r="X38" s="36" t="n">
        <v>0</v>
      </c>
      <c r="Y38" s="36" t="n">
        <v>0</v>
      </c>
      <c r="Z38" s="36" t="n">
        <v>0</v>
      </c>
      <c r="AA38" s="36" t="n">
        <v>0</v>
      </c>
      <c r="AB38" s="36" t="n">
        <v>0</v>
      </c>
      <c r="AC38" s="36" t="n">
        <v>0</v>
      </c>
      <c r="AD38" s="36" t="n">
        <v>0</v>
      </c>
      <c r="AE38" s="36" t="n">
        <v>0</v>
      </c>
      <c r="AF38" s="36" t="n">
        <v>0</v>
      </c>
      <c r="AG38" s="36" t="n">
        <v>0</v>
      </c>
      <c r="AH38" s="36" t="n">
        <v>0</v>
      </c>
      <c r="AI38" s="36" t="n">
        <v>0</v>
      </c>
      <c r="AJ38" s="36" t="n">
        <v>0</v>
      </c>
      <c r="AK38" s="36" t="n">
        <v>0</v>
      </c>
      <c r="AL38" s="36" t="n">
        <v>0</v>
      </c>
      <c r="AM38" s="36" t="n">
        <v>0</v>
      </c>
      <c r="AN38" s="36" t="n">
        <v>0</v>
      </c>
      <c r="AO38" s="36" t="n">
        <v>0</v>
      </c>
      <c r="AP38" s="36" t="n">
        <v>0</v>
      </c>
      <c r="AQ38" s="36" t="n">
        <v>0</v>
      </c>
      <c r="AR38" s="36" t="n">
        <v>0</v>
      </c>
      <c r="AS38" s="36" t="n">
        <v>0</v>
      </c>
      <c r="AT38" s="36" t="n">
        <v>250</v>
      </c>
      <c r="AU38" s="36" t="n">
        <v>250</v>
      </c>
      <c r="AV38" s="36" t="n">
        <v>250</v>
      </c>
      <c r="AW38" s="36" t="n">
        <v>250</v>
      </c>
      <c r="AX38" s="36" t="n">
        <v>250</v>
      </c>
      <c r="AY38" s="36" t="n">
        <v>250</v>
      </c>
      <c r="AZ38" s="36" t="n">
        <v>250</v>
      </c>
      <c r="BA38" s="36" t="n">
        <v>250</v>
      </c>
      <c r="BB38" s="36" t="n">
        <v>250</v>
      </c>
      <c r="BC38" s="36" t="n">
        <v>250</v>
      </c>
      <c r="BD38" s="36" t="n">
        <v>250</v>
      </c>
      <c r="BE38" s="36" t="n">
        <v>250</v>
      </c>
      <c r="BF38" s="36" t="n">
        <v>250</v>
      </c>
      <c r="BG38" s="36" t="n">
        <v>250</v>
      </c>
      <c r="BH38" s="36" t="n">
        <v>250</v>
      </c>
      <c r="BI38" s="36" t="n">
        <v>250</v>
      </c>
      <c r="BJ38" s="36" t="n">
        <v>250</v>
      </c>
      <c r="BK38" s="36" t="n">
        <v>250</v>
      </c>
      <c r="BL38" s="36" t="n">
        <v>250</v>
      </c>
      <c r="BM38" s="36" t="n">
        <v>250</v>
      </c>
      <c r="BN38" s="36" t="n">
        <v>250</v>
      </c>
      <c r="BO38" s="36" t="n">
        <v>250</v>
      </c>
      <c r="BP38" s="36" t="n">
        <v>250</v>
      </c>
      <c r="BQ38" s="36" t="n">
        <v>250</v>
      </c>
      <c r="BR38" s="36" t="n">
        <v>250</v>
      </c>
      <c r="BS38" s="36" t="n">
        <v>250</v>
      </c>
      <c r="BT38" s="36" t="n">
        <v>250</v>
      </c>
      <c r="BU38" s="36" t="n">
        <v>250</v>
      </c>
      <c r="BV38" s="36" t="n">
        <v>250</v>
      </c>
      <c r="BW38" s="36" t="n">
        <v>250</v>
      </c>
      <c r="BX38" s="36" t="n">
        <v>250</v>
      </c>
      <c r="BY38" s="36" t="n">
        <v>250</v>
      </c>
      <c r="BZ38" s="36" t="n">
        <v>250</v>
      </c>
      <c r="CA38" s="36" t="n">
        <v>250</v>
      </c>
      <c r="CB38" s="36" t="n">
        <v>250</v>
      </c>
      <c r="CC38" s="36" t="n">
        <v>250</v>
      </c>
      <c r="CD38" s="36" t="n">
        <v>250</v>
      </c>
      <c r="CE38" s="36" t="n">
        <v>250</v>
      </c>
      <c r="CF38" s="36" t="n">
        <v>250</v>
      </c>
      <c r="CG38" s="36" t="n">
        <v>250</v>
      </c>
      <c r="CH38" s="36" t="n">
        <v>250</v>
      </c>
      <c r="CI38" s="36" t="n">
        <v>250</v>
      </c>
      <c r="CJ38" s="36" t="n">
        <v>250</v>
      </c>
      <c r="CK38" s="36" t="n">
        <v>250</v>
      </c>
      <c r="CL38" s="36" t="n">
        <v>250</v>
      </c>
      <c r="CM38" s="36" t="n">
        <v>250</v>
      </c>
      <c r="CN38" s="36" t="n">
        <v>250</v>
      </c>
      <c r="CO38" s="36" t="n">
        <v>250</v>
      </c>
      <c r="CP38" s="36" t="n">
        <v>250</v>
      </c>
      <c r="CQ38" s="36" t="n">
        <v>250</v>
      </c>
      <c r="CR38" s="36" t="n">
        <v>250</v>
      </c>
      <c r="CS38" s="36" t="n">
        <v>250</v>
      </c>
      <c r="CT38" s="36" t="n">
        <v>250</v>
      </c>
      <c r="CU38" s="36" t="n">
        <v>250</v>
      </c>
      <c r="CV38" s="36" t="n">
        <v>250</v>
      </c>
      <c r="CW38" s="36" t="n">
        <v>250</v>
      </c>
      <c r="CX38" s="36" t="n">
        <v>250</v>
      </c>
      <c r="CY38" s="36" t="n">
        <v>250</v>
      </c>
      <c r="CZ38" s="36" t="n">
        <v>250</v>
      </c>
      <c r="DA38" s="36" t="n">
        <v>250</v>
      </c>
      <c r="DB38" s="36" t="n">
        <v>250</v>
      </c>
      <c r="DC38" s="36" t="n">
        <v>250</v>
      </c>
      <c r="DD38" s="36" t="n">
        <v>250</v>
      </c>
      <c r="DE38" s="36" t="n">
        <v>250</v>
      </c>
      <c r="DF38" s="36" t="n">
        <v>250</v>
      </c>
      <c r="DG38" s="36" t="n">
        <v>250</v>
      </c>
      <c r="DH38" s="36" t="n">
        <v>250</v>
      </c>
      <c r="DI38" s="36" t="n">
        <v>250</v>
      </c>
      <c r="DJ38" s="36" t="n">
        <v>250</v>
      </c>
      <c r="DK38" s="36" t="n">
        <v>250</v>
      </c>
      <c r="DL38" s="36" t="n">
        <v>250</v>
      </c>
      <c r="DM38" s="36" t="n">
        <v>250</v>
      </c>
      <c r="DN38" s="36" t="n">
        <v>250</v>
      </c>
      <c r="DO38" s="36" t="n">
        <v>250</v>
      </c>
      <c r="DP38" s="36" t="n">
        <v>250</v>
      </c>
      <c r="DQ38" s="36" t="n">
        <v>250</v>
      </c>
      <c r="DR38" s="36" t="n">
        <v>250</v>
      </c>
      <c r="DS38" s="36" t="n">
        <v>250</v>
      </c>
      <c r="DT38" s="36" t="n">
        <v>250</v>
      </c>
      <c r="DU38" s="36" t="n">
        <v>250</v>
      </c>
      <c r="DV38" s="36" t="n">
        <v>250</v>
      </c>
      <c r="DW38" s="36" t="n">
        <v>250</v>
      </c>
      <c r="DX38" s="36" t="n">
        <v>250</v>
      </c>
      <c r="DY38" s="36" t="n">
        <v>250</v>
      </c>
      <c r="DZ38" s="36" t="n">
        <v>250</v>
      </c>
      <c r="EA38" s="36" t="n">
        <v>250</v>
      </c>
      <c r="EB38" s="36" t="n">
        <v>250</v>
      </c>
      <c r="EC38" s="36" t="n">
        <v>250</v>
      </c>
      <c r="ED38" s="36" t="n">
        <v>250</v>
      </c>
      <c r="EE38" s="36" t="n">
        <v>250</v>
      </c>
      <c r="EF38" s="36" t="n">
        <v>250</v>
      </c>
      <c r="EG38" s="36" t="n">
        <v>250</v>
      </c>
      <c r="EH38" s="36" t="n">
        <v>250</v>
      </c>
      <c r="EI38" s="36" t="n">
        <v>250</v>
      </c>
      <c r="EJ38" s="36" t="n">
        <v>250</v>
      </c>
      <c r="EK38" s="36" t="n">
        <v>250</v>
      </c>
      <c r="EL38" s="36" t="n">
        <v>250</v>
      </c>
      <c r="EM38" s="36" t="n">
        <v>250</v>
      </c>
      <c r="EN38" s="36" t="n">
        <v>250</v>
      </c>
      <c r="EO38" s="36" t="n">
        <v>250</v>
      </c>
      <c r="EP38" s="36" t="n">
        <v>250</v>
      </c>
      <c r="EQ38" s="36" t="n">
        <v>250</v>
      </c>
      <c r="ER38" s="36" t="n">
        <v>250</v>
      </c>
      <c r="ES38" s="36" t="n">
        <v>250</v>
      </c>
      <c r="ET38" s="36" t="n">
        <v>250</v>
      </c>
      <c r="EU38" s="36" t="n">
        <v>250</v>
      </c>
      <c r="EV38" s="36" t="n">
        <v>250</v>
      </c>
      <c r="EW38" s="36" t="n">
        <v>250</v>
      </c>
      <c r="EX38" s="36" t="n">
        <v>250</v>
      </c>
      <c r="EY38" s="36" t="n">
        <v>250</v>
      </c>
      <c r="EZ38" s="36" t="n">
        <v>250</v>
      </c>
      <c r="FA38" s="36" t="n">
        <v>250</v>
      </c>
      <c r="FB38" s="36" t="n">
        <v>250</v>
      </c>
      <c r="FC38" s="36" t="n">
        <v>250</v>
      </c>
      <c r="FD38" s="36" t="n">
        <v>250</v>
      </c>
      <c r="FE38" s="36" t="n">
        <v>250</v>
      </c>
      <c r="FF38" s="36" t="n">
        <v>250</v>
      </c>
      <c r="FG38" s="36" t="n">
        <v>250</v>
      </c>
      <c r="FH38" s="36" t="n">
        <v>250</v>
      </c>
      <c r="FI38" s="36" t="n">
        <v>250</v>
      </c>
      <c r="FJ38" s="36" t="n">
        <v>250</v>
      </c>
      <c r="FK38" s="36" t="n">
        <v>250</v>
      </c>
      <c r="FL38" s="36" t="n">
        <v>250</v>
      </c>
      <c r="FM38" s="36" t="n">
        <v>250</v>
      </c>
      <c r="FN38" s="36" t="n">
        <v>250</v>
      </c>
      <c r="FO38" s="36" t="n">
        <v>250</v>
      </c>
      <c r="FP38" s="36" t="n">
        <v>0</v>
      </c>
      <c r="FQ38" s="36" t="n">
        <v>0</v>
      </c>
      <c r="FR38" s="36" t="n">
        <v>0</v>
      </c>
      <c r="FS38" s="36" t="n">
        <v>0</v>
      </c>
      <c r="FT38" s="36" t="n">
        <v>0</v>
      </c>
      <c r="FU38" s="36" t="n">
        <v>0</v>
      </c>
      <c r="FV38" s="36" t="n">
        <v>0</v>
      </c>
      <c r="FW38" s="36" t="n">
        <v>0</v>
      </c>
      <c r="FX38" s="36" t="n">
        <v>0</v>
      </c>
      <c r="FY38" s="36" t="n">
        <v>0</v>
      </c>
      <c r="FZ38" s="36" t="n">
        <v>0</v>
      </c>
      <c r="GA38" s="36" t="n">
        <v>0</v>
      </c>
    </row>
    <row r="39">
      <c r="A39" s="25" t="inlineStr">
        <is>
          <t>Road Maintenance</t>
        </is>
      </c>
      <c r="B39" s="25" t="inlineStr">
        <is>
          <t>$'000</t>
        </is>
      </c>
      <c r="C39" s="47">
        <f>SUM(D39:GA39)</f>
        <v/>
      </c>
      <c r="D39" s="36" t="n">
        <v>0</v>
      </c>
      <c r="E39" s="36" t="n">
        <v>0</v>
      </c>
      <c r="F39" s="36" t="n">
        <v>0</v>
      </c>
      <c r="G39" s="36" t="n">
        <v>0</v>
      </c>
      <c r="H39" s="36" t="n">
        <v>0</v>
      </c>
      <c r="I39" s="36" t="n">
        <v>0</v>
      </c>
      <c r="J39" s="36" t="n">
        <v>0</v>
      </c>
      <c r="K39" s="36" t="n">
        <v>0</v>
      </c>
      <c r="L39" s="36" t="n">
        <v>0</v>
      </c>
      <c r="M39" s="36" t="n">
        <v>0</v>
      </c>
      <c r="N39" s="36" t="n">
        <v>0</v>
      </c>
      <c r="O39" s="36" t="n">
        <v>0</v>
      </c>
      <c r="P39" s="36" t="n">
        <v>0</v>
      </c>
      <c r="Q39" s="36" t="n">
        <v>0</v>
      </c>
      <c r="R39" s="36" t="n">
        <v>0</v>
      </c>
      <c r="S39" s="36" t="n">
        <v>0</v>
      </c>
      <c r="T39" s="36" t="n">
        <v>0</v>
      </c>
      <c r="U39" s="36" t="n">
        <v>0</v>
      </c>
      <c r="V39" s="36" t="n">
        <v>0</v>
      </c>
      <c r="W39" s="36" t="n">
        <v>0</v>
      </c>
      <c r="X39" s="36" t="n">
        <v>0</v>
      </c>
      <c r="Y39" s="36" t="n">
        <v>0</v>
      </c>
      <c r="Z39" s="36" t="n">
        <v>0</v>
      </c>
      <c r="AA39" s="36" t="n">
        <v>0</v>
      </c>
      <c r="AB39" s="36" t="n">
        <v>0</v>
      </c>
      <c r="AC39" s="36" t="n">
        <v>0</v>
      </c>
      <c r="AD39" s="36" t="n">
        <v>0</v>
      </c>
      <c r="AE39" s="36" t="n">
        <v>0</v>
      </c>
      <c r="AF39" s="36" t="n">
        <v>0</v>
      </c>
      <c r="AG39" s="36" t="n">
        <v>0</v>
      </c>
      <c r="AH39" s="36" t="n">
        <v>0</v>
      </c>
      <c r="AI39" s="36" t="n">
        <v>0</v>
      </c>
      <c r="AJ39" s="36" t="n">
        <v>0</v>
      </c>
      <c r="AK39" s="36" t="n">
        <v>0</v>
      </c>
      <c r="AL39" s="36" t="n">
        <v>0</v>
      </c>
      <c r="AM39" s="36" t="n">
        <v>0</v>
      </c>
      <c r="AN39" s="36" t="n">
        <v>0</v>
      </c>
      <c r="AO39" s="36" t="n">
        <v>0</v>
      </c>
      <c r="AP39" s="36" t="n">
        <v>0</v>
      </c>
      <c r="AQ39" s="36" t="n">
        <v>0</v>
      </c>
      <c r="AR39" s="36" t="n">
        <v>0</v>
      </c>
      <c r="AS39" s="36" t="n">
        <v>0</v>
      </c>
      <c r="AT39" s="36" t="n">
        <v>83</v>
      </c>
      <c r="AU39" s="36" t="n">
        <v>83</v>
      </c>
      <c r="AV39" s="36" t="n">
        <v>83</v>
      </c>
      <c r="AW39" s="36" t="n">
        <v>83</v>
      </c>
      <c r="AX39" s="36" t="n">
        <v>83</v>
      </c>
      <c r="AY39" s="36" t="n">
        <v>83</v>
      </c>
      <c r="AZ39" s="36" t="n">
        <v>83</v>
      </c>
      <c r="BA39" s="36" t="n">
        <v>83</v>
      </c>
      <c r="BB39" s="36" t="n">
        <v>83</v>
      </c>
      <c r="BC39" s="36" t="n">
        <v>83</v>
      </c>
      <c r="BD39" s="36" t="n">
        <v>83</v>
      </c>
      <c r="BE39" s="36" t="n">
        <v>83</v>
      </c>
      <c r="BF39" s="36" t="n">
        <v>83</v>
      </c>
      <c r="BG39" s="36" t="n">
        <v>83</v>
      </c>
      <c r="BH39" s="36" t="n">
        <v>83</v>
      </c>
      <c r="BI39" s="36" t="n">
        <v>83</v>
      </c>
      <c r="BJ39" s="36" t="n">
        <v>83</v>
      </c>
      <c r="BK39" s="36" t="n">
        <v>83</v>
      </c>
      <c r="BL39" s="36" t="n">
        <v>83</v>
      </c>
      <c r="BM39" s="36" t="n">
        <v>83</v>
      </c>
      <c r="BN39" s="36" t="n">
        <v>83</v>
      </c>
      <c r="BO39" s="36" t="n">
        <v>83</v>
      </c>
      <c r="BP39" s="36" t="n">
        <v>83</v>
      </c>
      <c r="BQ39" s="36" t="n">
        <v>83</v>
      </c>
      <c r="BR39" s="36" t="n">
        <v>83</v>
      </c>
      <c r="BS39" s="36" t="n">
        <v>83</v>
      </c>
      <c r="BT39" s="36" t="n">
        <v>83</v>
      </c>
      <c r="BU39" s="36" t="n">
        <v>83</v>
      </c>
      <c r="BV39" s="36" t="n">
        <v>83</v>
      </c>
      <c r="BW39" s="36" t="n">
        <v>83</v>
      </c>
      <c r="BX39" s="36" t="n">
        <v>83</v>
      </c>
      <c r="BY39" s="36" t="n">
        <v>83</v>
      </c>
      <c r="BZ39" s="36" t="n">
        <v>83</v>
      </c>
      <c r="CA39" s="36" t="n">
        <v>83</v>
      </c>
      <c r="CB39" s="36" t="n">
        <v>83</v>
      </c>
      <c r="CC39" s="36" t="n">
        <v>83</v>
      </c>
      <c r="CD39" s="36" t="n">
        <v>83</v>
      </c>
      <c r="CE39" s="36" t="n">
        <v>83</v>
      </c>
      <c r="CF39" s="36" t="n">
        <v>83</v>
      </c>
      <c r="CG39" s="36" t="n">
        <v>83</v>
      </c>
      <c r="CH39" s="36" t="n">
        <v>83</v>
      </c>
      <c r="CI39" s="36" t="n">
        <v>83</v>
      </c>
      <c r="CJ39" s="36" t="n">
        <v>83</v>
      </c>
      <c r="CK39" s="36" t="n">
        <v>83</v>
      </c>
      <c r="CL39" s="36" t="n">
        <v>83</v>
      </c>
      <c r="CM39" s="36" t="n">
        <v>83</v>
      </c>
      <c r="CN39" s="36" t="n">
        <v>83</v>
      </c>
      <c r="CO39" s="36" t="n">
        <v>83</v>
      </c>
      <c r="CP39" s="36" t="n">
        <v>83</v>
      </c>
      <c r="CQ39" s="36" t="n">
        <v>83</v>
      </c>
      <c r="CR39" s="36" t="n">
        <v>83</v>
      </c>
      <c r="CS39" s="36" t="n">
        <v>83</v>
      </c>
      <c r="CT39" s="36" t="n">
        <v>83</v>
      </c>
      <c r="CU39" s="36" t="n">
        <v>83</v>
      </c>
      <c r="CV39" s="36" t="n">
        <v>83</v>
      </c>
      <c r="CW39" s="36" t="n">
        <v>83</v>
      </c>
      <c r="CX39" s="36" t="n">
        <v>83</v>
      </c>
      <c r="CY39" s="36" t="n">
        <v>83</v>
      </c>
      <c r="CZ39" s="36" t="n">
        <v>83</v>
      </c>
      <c r="DA39" s="36" t="n">
        <v>83</v>
      </c>
      <c r="DB39" s="36" t="n">
        <v>83</v>
      </c>
      <c r="DC39" s="36" t="n">
        <v>83</v>
      </c>
      <c r="DD39" s="36" t="n">
        <v>83</v>
      </c>
      <c r="DE39" s="36" t="n">
        <v>83</v>
      </c>
      <c r="DF39" s="36" t="n">
        <v>83</v>
      </c>
      <c r="DG39" s="36" t="n">
        <v>83</v>
      </c>
      <c r="DH39" s="36" t="n">
        <v>83</v>
      </c>
      <c r="DI39" s="36" t="n">
        <v>83</v>
      </c>
      <c r="DJ39" s="36" t="n">
        <v>83</v>
      </c>
      <c r="DK39" s="36" t="n">
        <v>83</v>
      </c>
      <c r="DL39" s="36" t="n">
        <v>83</v>
      </c>
      <c r="DM39" s="36" t="n">
        <v>83</v>
      </c>
      <c r="DN39" s="36" t="n">
        <v>83</v>
      </c>
      <c r="DO39" s="36" t="n">
        <v>83</v>
      </c>
      <c r="DP39" s="36" t="n">
        <v>83</v>
      </c>
      <c r="DQ39" s="36" t="n">
        <v>83</v>
      </c>
      <c r="DR39" s="36" t="n">
        <v>83</v>
      </c>
      <c r="DS39" s="36" t="n">
        <v>83</v>
      </c>
      <c r="DT39" s="36" t="n">
        <v>83</v>
      </c>
      <c r="DU39" s="36" t="n">
        <v>83</v>
      </c>
      <c r="DV39" s="36" t="n">
        <v>83</v>
      </c>
      <c r="DW39" s="36" t="n">
        <v>83</v>
      </c>
      <c r="DX39" s="36" t="n">
        <v>83</v>
      </c>
      <c r="DY39" s="36" t="n">
        <v>83</v>
      </c>
      <c r="DZ39" s="36" t="n">
        <v>83</v>
      </c>
      <c r="EA39" s="36" t="n">
        <v>83</v>
      </c>
      <c r="EB39" s="36" t="n">
        <v>83</v>
      </c>
      <c r="EC39" s="36" t="n">
        <v>83</v>
      </c>
      <c r="ED39" s="36" t="n">
        <v>83</v>
      </c>
      <c r="EE39" s="36" t="n">
        <v>83</v>
      </c>
      <c r="EF39" s="36" t="n">
        <v>83</v>
      </c>
      <c r="EG39" s="36" t="n">
        <v>83</v>
      </c>
      <c r="EH39" s="36" t="n">
        <v>83</v>
      </c>
      <c r="EI39" s="36" t="n">
        <v>83</v>
      </c>
      <c r="EJ39" s="36" t="n">
        <v>83</v>
      </c>
      <c r="EK39" s="36" t="n">
        <v>83</v>
      </c>
      <c r="EL39" s="36" t="n">
        <v>83</v>
      </c>
      <c r="EM39" s="36" t="n">
        <v>83</v>
      </c>
      <c r="EN39" s="36" t="n">
        <v>83</v>
      </c>
      <c r="EO39" s="36" t="n">
        <v>83</v>
      </c>
      <c r="EP39" s="36" t="n">
        <v>83</v>
      </c>
      <c r="EQ39" s="36" t="n">
        <v>83</v>
      </c>
      <c r="ER39" s="36" t="n">
        <v>83</v>
      </c>
      <c r="ES39" s="36" t="n">
        <v>83</v>
      </c>
      <c r="ET39" s="36" t="n">
        <v>83</v>
      </c>
      <c r="EU39" s="36" t="n">
        <v>83</v>
      </c>
      <c r="EV39" s="36" t="n">
        <v>83</v>
      </c>
      <c r="EW39" s="36" t="n">
        <v>83</v>
      </c>
      <c r="EX39" s="36" t="n">
        <v>83</v>
      </c>
      <c r="EY39" s="36" t="n">
        <v>83</v>
      </c>
      <c r="EZ39" s="36" t="n">
        <v>83</v>
      </c>
      <c r="FA39" s="36" t="n">
        <v>83</v>
      </c>
      <c r="FB39" s="36" t="n">
        <v>83</v>
      </c>
      <c r="FC39" s="36" t="n">
        <v>83</v>
      </c>
      <c r="FD39" s="36" t="n">
        <v>83</v>
      </c>
      <c r="FE39" s="36" t="n">
        <v>83</v>
      </c>
      <c r="FF39" s="36" t="n">
        <v>83</v>
      </c>
      <c r="FG39" s="36" t="n">
        <v>83</v>
      </c>
      <c r="FH39" s="36" t="n">
        <v>83</v>
      </c>
      <c r="FI39" s="36" t="n">
        <v>83</v>
      </c>
      <c r="FJ39" s="36" t="n">
        <v>83</v>
      </c>
      <c r="FK39" s="36" t="n">
        <v>83</v>
      </c>
      <c r="FL39" s="36" t="n">
        <v>83</v>
      </c>
      <c r="FM39" s="36" t="n">
        <v>83</v>
      </c>
      <c r="FN39" s="36" t="n">
        <v>83</v>
      </c>
      <c r="FO39" s="36" t="n">
        <v>83</v>
      </c>
      <c r="FP39" s="36" t="n">
        <v>0</v>
      </c>
      <c r="FQ39" s="36" t="n">
        <v>0</v>
      </c>
      <c r="FR39" s="36" t="n">
        <v>0</v>
      </c>
      <c r="FS39" s="36" t="n">
        <v>0</v>
      </c>
      <c r="FT39" s="36" t="n">
        <v>0</v>
      </c>
      <c r="FU39" s="36" t="n">
        <v>0</v>
      </c>
      <c r="FV39" s="36" t="n">
        <v>0</v>
      </c>
      <c r="FW39" s="36" t="n">
        <v>0</v>
      </c>
      <c r="FX39" s="36" t="n">
        <v>0</v>
      </c>
      <c r="FY39" s="36" t="n">
        <v>0</v>
      </c>
      <c r="FZ39" s="36" t="n">
        <v>0</v>
      </c>
      <c r="GA39" s="36" t="n">
        <v>0</v>
      </c>
    </row>
    <row r="40">
      <c r="A40" s="25" t="inlineStr">
        <is>
          <t>IT &amp; Technology Upgrades</t>
        </is>
      </c>
      <c r="B40" s="25" t="inlineStr">
        <is>
          <t>$'000</t>
        </is>
      </c>
      <c r="C40" s="47">
        <f>SUM(D40:GA40)</f>
        <v/>
      </c>
      <c r="D40" s="36" t="n">
        <v>0</v>
      </c>
      <c r="E40" s="36" t="n">
        <v>0</v>
      </c>
      <c r="F40" s="36" t="n">
        <v>0</v>
      </c>
      <c r="G40" s="36" t="n">
        <v>0</v>
      </c>
      <c r="H40" s="36" t="n">
        <v>0</v>
      </c>
      <c r="I40" s="36" t="n">
        <v>0</v>
      </c>
      <c r="J40" s="36" t="n">
        <v>0</v>
      </c>
      <c r="K40" s="36" t="n">
        <v>0</v>
      </c>
      <c r="L40" s="36" t="n">
        <v>0</v>
      </c>
      <c r="M40" s="36" t="n">
        <v>0</v>
      </c>
      <c r="N40" s="36" t="n">
        <v>0</v>
      </c>
      <c r="O40" s="36" t="n">
        <v>0</v>
      </c>
      <c r="P40" s="36" t="n">
        <v>0</v>
      </c>
      <c r="Q40" s="36" t="n">
        <v>0</v>
      </c>
      <c r="R40" s="36" t="n">
        <v>0</v>
      </c>
      <c r="S40" s="36" t="n">
        <v>0</v>
      </c>
      <c r="T40" s="36" t="n">
        <v>0</v>
      </c>
      <c r="U40" s="36" t="n">
        <v>0</v>
      </c>
      <c r="V40" s="36" t="n">
        <v>0</v>
      </c>
      <c r="W40" s="36" t="n">
        <v>0</v>
      </c>
      <c r="X40" s="36" t="n">
        <v>0</v>
      </c>
      <c r="Y40" s="36" t="n">
        <v>0</v>
      </c>
      <c r="Z40" s="36" t="n">
        <v>0</v>
      </c>
      <c r="AA40" s="36" t="n">
        <v>0</v>
      </c>
      <c r="AB40" s="36" t="n">
        <v>0</v>
      </c>
      <c r="AC40" s="36" t="n">
        <v>0</v>
      </c>
      <c r="AD40" s="36" t="n">
        <v>0</v>
      </c>
      <c r="AE40" s="36" t="n">
        <v>0</v>
      </c>
      <c r="AF40" s="36" t="n">
        <v>0</v>
      </c>
      <c r="AG40" s="36" t="n">
        <v>0</v>
      </c>
      <c r="AH40" s="36" t="n">
        <v>0</v>
      </c>
      <c r="AI40" s="36" t="n">
        <v>0</v>
      </c>
      <c r="AJ40" s="36" t="n">
        <v>0</v>
      </c>
      <c r="AK40" s="36" t="n">
        <v>0</v>
      </c>
      <c r="AL40" s="36" t="n">
        <v>0</v>
      </c>
      <c r="AM40" s="36" t="n">
        <v>0</v>
      </c>
      <c r="AN40" s="36" t="n">
        <v>0</v>
      </c>
      <c r="AO40" s="36" t="n">
        <v>0</v>
      </c>
      <c r="AP40" s="36" t="n">
        <v>0</v>
      </c>
      <c r="AQ40" s="36" t="n">
        <v>0</v>
      </c>
      <c r="AR40" s="36" t="n">
        <v>0</v>
      </c>
      <c r="AS40" s="36" t="n">
        <v>0</v>
      </c>
      <c r="AT40" s="36" t="n">
        <v>42</v>
      </c>
      <c r="AU40" s="36" t="n">
        <v>42</v>
      </c>
      <c r="AV40" s="36" t="n">
        <v>42</v>
      </c>
      <c r="AW40" s="36" t="n">
        <v>42</v>
      </c>
      <c r="AX40" s="36" t="n">
        <v>42</v>
      </c>
      <c r="AY40" s="36" t="n">
        <v>42</v>
      </c>
      <c r="AZ40" s="36" t="n">
        <v>42</v>
      </c>
      <c r="BA40" s="36" t="n">
        <v>42</v>
      </c>
      <c r="BB40" s="36" t="n">
        <v>42</v>
      </c>
      <c r="BC40" s="36" t="n">
        <v>42</v>
      </c>
      <c r="BD40" s="36" t="n">
        <v>42</v>
      </c>
      <c r="BE40" s="36" t="n">
        <v>42</v>
      </c>
      <c r="BF40" s="36" t="n">
        <v>42</v>
      </c>
      <c r="BG40" s="36" t="n">
        <v>42</v>
      </c>
      <c r="BH40" s="36" t="n">
        <v>42</v>
      </c>
      <c r="BI40" s="36" t="n">
        <v>42</v>
      </c>
      <c r="BJ40" s="36" t="n">
        <v>42</v>
      </c>
      <c r="BK40" s="36" t="n">
        <v>42</v>
      </c>
      <c r="BL40" s="36" t="n">
        <v>42</v>
      </c>
      <c r="BM40" s="36" t="n">
        <v>42</v>
      </c>
      <c r="BN40" s="36" t="n">
        <v>42</v>
      </c>
      <c r="BO40" s="36" t="n">
        <v>42</v>
      </c>
      <c r="BP40" s="36" t="n">
        <v>42</v>
      </c>
      <c r="BQ40" s="36" t="n">
        <v>42</v>
      </c>
      <c r="BR40" s="36" t="n">
        <v>42</v>
      </c>
      <c r="BS40" s="36" t="n">
        <v>42</v>
      </c>
      <c r="BT40" s="36" t="n">
        <v>42</v>
      </c>
      <c r="BU40" s="36" t="n">
        <v>42</v>
      </c>
      <c r="BV40" s="36" t="n">
        <v>42</v>
      </c>
      <c r="BW40" s="36" t="n">
        <v>42</v>
      </c>
      <c r="BX40" s="36" t="n">
        <v>42</v>
      </c>
      <c r="BY40" s="36" t="n">
        <v>42</v>
      </c>
      <c r="BZ40" s="36" t="n">
        <v>42</v>
      </c>
      <c r="CA40" s="36" t="n">
        <v>42</v>
      </c>
      <c r="CB40" s="36" t="n">
        <v>42</v>
      </c>
      <c r="CC40" s="36" t="n">
        <v>42</v>
      </c>
      <c r="CD40" s="36" t="n">
        <v>42</v>
      </c>
      <c r="CE40" s="36" t="n">
        <v>42</v>
      </c>
      <c r="CF40" s="36" t="n">
        <v>42</v>
      </c>
      <c r="CG40" s="36" t="n">
        <v>42</v>
      </c>
      <c r="CH40" s="36" t="n">
        <v>42</v>
      </c>
      <c r="CI40" s="36" t="n">
        <v>42</v>
      </c>
      <c r="CJ40" s="36" t="n">
        <v>42</v>
      </c>
      <c r="CK40" s="36" t="n">
        <v>42</v>
      </c>
      <c r="CL40" s="36" t="n">
        <v>42</v>
      </c>
      <c r="CM40" s="36" t="n">
        <v>42</v>
      </c>
      <c r="CN40" s="36" t="n">
        <v>42</v>
      </c>
      <c r="CO40" s="36" t="n">
        <v>42</v>
      </c>
      <c r="CP40" s="36" t="n">
        <v>42</v>
      </c>
      <c r="CQ40" s="36" t="n">
        <v>42</v>
      </c>
      <c r="CR40" s="36" t="n">
        <v>42</v>
      </c>
      <c r="CS40" s="36" t="n">
        <v>42</v>
      </c>
      <c r="CT40" s="36" t="n">
        <v>42</v>
      </c>
      <c r="CU40" s="36" t="n">
        <v>42</v>
      </c>
      <c r="CV40" s="36" t="n">
        <v>42</v>
      </c>
      <c r="CW40" s="36" t="n">
        <v>42</v>
      </c>
      <c r="CX40" s="36" t="n">
        <v>42</v>
      </c>
      <c r="CY40" s="36" t="n">
        <v>42</v>
      </c>
      <c r="CZ40" s="36" t="n">
        <v>42</v>
      </c>
      <c r="DA40" s="36" t="n">
        <v>42</v>
      </c>
      <c r="DB40" s="36" t="n">
        <v>42</v>
      </c>
      <c r="DC40" s="36" t="n">
        <v>42</v>
      </c>
      <c r="DD40" s="36" t="n">
        <v>42</v>
      </c>
      <c r="DE40" s="36" t="n">
        <v>42</v>
      </c>
      <c r="DF40" s="36" t="n">
        <v>42</v>
      </c>
      <c r="DG40" s="36" t="n">
        <v>42</v>
      </c>
      <c r="DH40" s="36" t="n">
        <v>42</v>
      </c>
      <c r="DI40" s="36" t="n">
        <v>42</v>
      </c>
      <c r="DJ40" s="36" t="n">
        <v>42</v>
      </c>
      <c r="DK40" s="36" t="n">
        <v>42</v>
      </c>
      <c r="DL40" s="36" t="n">
        <v>42</v>
      </c>
      <c r="DM40" s="36" t="n">
        <v>42</v>
      </c>
      <c r="DN40" s="36" t="n">
        <v>42</v>
      </c>
      <c r="DO40" s="36" t="n">
        <v>42</v>
      </c>
      <c r="DP40" s="36" t="n">
        <v>42</v>
      </c>
      <c r="DQ40" s="36" t="n">
        <v>42</v>
      </c>
      <c r="DR40" s="36" t="n">
        <v>42</v>
      </c>
      <c r="DS40" s="36" t="n">
        <v>42</v>
      </c>
      <c r="DT40" s="36" t="n">
        <v>42</v>
      </c>
      <c r="DU40" s="36" t="n">
        <v>42</v>
      </c>
      <c r="DV40" s="36" t="n">
        <v>42</v>
      </c>
      <c r="DW40" s="36" t="n">
        <v>42</v>
      </c>
      <c r="DX40" s="36" t="n">
        <v>42</v>
      </c>
      <c r="DY40" s="36" t="n">
        <v>42</v>
      </c>
      <c r="DZ40" s="36" t="n">
        <v>42</v>
      </c>
      <c r="EA40" s="36" t="n">
        <v>42</v>
      </c>
      <c r="EB40" s="36" t="n">
        <v>42</v>
      </c>
      <c r="EC40" s="36" t="n">
        <v>42</v>
      </c>
      <c r="ED40" s="36" t="n">
        <v>42</v>
      </c>
      <c r="EE40" s="36" t="n">
        <v>42</v>
      </c>
      <c r="EF40" s="36" t="n">
        <v>42</v>
      </c>
      <c r="EG40" s="36" t="n">
        <v>42</v>
      </c>
      <c r="EH40" s="36" t="n">
        <v>42</v>
      </c>
      <c r="EI40" s="36" t="n">
        <v>42</v>
      </c>
      <c r="EJ40" s="36" t="n">
        <v>42</v>
      </c>
      <c r="EK40" s="36" t="n">
        <v>42</v>
      </c>
      <c r="EL40" s="36" t="n">
        <v>42</v>
      </c>
      <c r="EM40" s="36" t="n">
        <v>42</v>
      </c>
      <c r="EN40" s="36" t="n">
        <v>42</v>
      </c>
      <c r="EO40" s="36" t="n">
        <v>42</v>
      </c>
      <c r="EP40" s="36" t="n">
        <v>42</v>
      </c>
      <c r="EQ40" s="36" t="n">
        <v>42</v>
      </c>
      <c r="ER40" s="36" t="n">
        <v>42</v>
      </c>
      <c r="ES40" s="36" t="n">
        <v>42</v>
      </c>
      <c r="ET40" s="36" t="n">
        <v>42</v>
      </c>
      <c r="EU40" s="36" t="n">
        <v>42</v>
      </c>
      <c r="EV40" s="36" t="n">
        <v>42</v>
      </c>
      <c r="EW40" s="36" t="n">
        <v>42</v>
      </c>
      <c r="EX40" s="36" t="n">
        <v>42</v>
      </c>
      <c r="EY40" s="36" t="n">
        <v>42</v>
      </c>
      <c r="EZ40" s="36" t="n">
        <v>42</v>
      </c>
      <c r="FA40" s="36" t="n">
        <v>42</v>
      </c>
      <c r="FB40" s="36" t="n">
        <v>42</v>
      </c>
      <c r="FC40" s="36" t="n">
        <v>42</v>
      </c>
      <c r="FD40" s="36" t="n">
        <v>42</v>
      </c>
      <c r="FE40" s="36" t="n">
        <v>42</v>
      </c>
      <c r="FF40" s="36" t="n">
        <v>42</v>
      </c>
      <c r="FG40" s="36" t="n">
        <v>42</v>
      </c>
      <c r="FH40" s="36" t="n">
        <v>42</v>
      </c>
      <c r="FI40" s="36" t="n">
        <v>42</v>
      </c>
      <c r="FJ40" s="36" t="n">
        <v>42</v>
      </c>
      <c r="FK40" s="36" t="n">
        <v>42</v>
      </c>
      <c r="FL40" s="36" t="n">
        <v>42</v>
      </c>
      <c r="FM40" s="36" t="n">
        <v>42</v>
      </c>
      <c r="FN40" s="36" t="n">
        <v>42</v>
      </c>
      <c r="FO40" s="36" t="n">
        <v>42</v>
      </c>
      <c r="FP40" s="36" t="n">
        <v>0</v>
      </c>
      <c r="FQ40" s="36" t="n">
        <v>0</v>
      </c>
      <c r="FR40" s="36" t="n">
        <v>0</v>
      </c>
      <c r="FS40" s="36" t="n">
        <v>0</v>
      </c>
      <c r="FT40" s="36" t="n">
        <v>0</v>
      </c>
      <c r="FU40" s="36" t="n">
        <v>0</v>
      </c>
      <c r="FV40" s="36" t="n">
        <v>0</v>
      </c>
      <c r="FW40" s="36" t="n">
        <v>0</v>
      </c>
      <c r="FX40" s="36" t="n">
        <v>0</v>
      </c>
      <c r="FY40" s="36" t="n">
        <v>0</v>
      </c>
      <c r="FZ40" s="36" t="n">
        <v>0</v>
      </c>
      <c r="GA40" s="36" t="n">
        <v>0</v>
      </c>
    </row>
    <row r="41">
      <c r="A41" s="25" t="inlineStr">
        <is>
          <t>Safety &amp; Environmental</t>
        </is>
      </c>
      <c r="B41" s="25" t="inlineStr">
        <is>
          <t>$'000</t>
        </is>
      </c>
      <c r="C41" s="47">
        <f>SUM(D41:GA41)</f>
        <v/>
      </c>
      <c r="D41" s="36" t="n">
        <v>0</v>
      </c>
      <c r="E41" s="36" t="n">
        <v>0</v>
      </c>
      <c r="F41" s="36" t="n">
        <v>0</v>
      </c>
      <c r="G41" s="36" t="n">
        <v>0</v>
      </c>
      <c r="H41" s="36" t="n">
        <v>0</v>
      </c>
      <c r="I41" s="36" t="n">
        <v>0</v>
      </c>
      <c r="J41" s="36" t="n">
        <v>0</v>
      </c>
      <c r="K41" s="36" t="n">
        <v>0</v>
      </c>
      <c r="L41" s="36" t="n">
        <v>0</v>
      </c>
      <c r="M41" s="36" t="n">
        <v>0</v>
      </c>
      <c r="N41" s="36" t="n">
        <v>0</v>
      </c>
      <c r="O41" s="36" t="n">
        <v>0</v>
      </c>
      <c r="P41" s="36" t="n">
        <v>0</v>
      </c>
      <c r="Q41" s="36" t="n">
        <v>0</v>
      </c>
      <c r="R41" s="36" t="n">
        <v>0</v>
      </c>
      <c r="S41" s="36" t="n">
        <v>0</v>
      </c>
      <c r="T41" s="36" t="n">
        <v>0</v>
      </c>
      <c r="U41" s="36" t="n">
        <v>0</v>
      </c>
      <c r="V41" s="36" t="n">
        <v>0</v>
      </c>
      <c r="W41" s="36" t="n">
        <v>0</v>
      </c>
      <c r="X41" s="36" t="n">
        <v>0</v>
      </c>
      <c r="Y41" s="36" t="n">
        <v>0</v>
      </c>
      <c r="Z41" s="36" t="n">
        <v>0</v>
      </c>
      <c r="AA41" s="36" t="n">
        <v>0</v>
      </c>
      <c r="AB41" s="36" t="n">
        <v>0</v>
      </c>
      <c r="AC41" s="36" t="n">
        <v>0</v>
      </c>
      <c r="AD41" s="36" t="n">
        <v>0</v>
      </c>
      <c r="AE41" s="36" t="n">
        <v>0</v>
      </c>
      <c r="AF41" s="36" t="n">
        <v>0</v>
      </c>
      <c r="AG41" s="36" t="n">
        <v>0</v>
      </c>
      <c r="AH41" s="36" t="n">
        <v>0</v>
      </c>
      <c r="AI41" s="36" t="n">
        <v>0</v>
      </c>
      <c r="AJ41" s="36" t="n">
        <v>0</v>
      </c>
      <c r="AK41" s="36" t="n">
        <v>0</v>
      </c>
      <c r="AL41" s="36" t="n">
        <v>0</v>
      </c>
      <c r="AM41" s="36" t="n">
        <v>0</v>
      </c>
      <c r="AN41" s="36" t="n">
        <v>0</v>
      </c>
      <c r="AO41" s="36" t="n">
        <v>0</v>
      </c>
      <c r="AP41" s="36" t="n">
        <v>0</v>
      </c>
      <c r="AQ41" s="36" t="n">
        <v>0</v>
      </c>
      <c r="AR41" s="36" t="n">
        <v>0</v>
      </c>
      <c r="AS41" s="36" t="n">
        <v>0</v>
      </c>
      <c r="AT41" s="36" t="n">
        <v>125</v>
      </c>
      <c r="AU41" s="36" t="n">
        <v>125</v>
      </c>
      <c r="AV41" s="36" t="n">
        <v>125</v>
      </c>
      <c r="AW41" s="36" t="n">
        <v>125</v>
      </c>
      <c r="AX41" s="36" t="n">
        <v>125</v>
      </c>
      <c r="AY41" s="36" t="n">
        <v>125</v>
      </c>
      <c r="AZ41" s="36" t="n">
        <v>125</v>
      </c>
      <c r="BA41" s="36" t="n">
        <v>125</v>
      </c>
      <c r="BB41" s="36" t="n">
        <v>125</v>
      </c>
      <c r="BC41" s="36" t="n">
        <v>125</v>
      </c>
      <c r="BD41" s="36" t="n">
        <v>125</v>
      </c>
      <c r="BE41" s="36" t="n">
        <v>125</v>
      </c>
      <c r="BF41" s="36" t="n">
        <v>125</v>
      </c>
      <c r="BG41" s="36" t="n">
        <v>125</v>
      </c>
      <c r="BH41" s="36" t="n">
        <v>125</v>
      </c>
      <c r="BI41" s="36" t="n">
        <v>125</v>
      </c>
      <c r="BJ41" s="36" t="n">
        <v>125</v>
      </c>
      <c r="BK41" s="36" t="n">
        <v>125</v>
      </c>
      <c r="BL41" s="36" t="n">
        <v>125</v>
      </c>
      <c r="BM41" s="36" t="n">
        <v>125</v>
      </c>
      <c r="BN41" s="36" t="n">
        <v>125</v>
      </c>
      <c r="BO41" s="36" t="n">
        <v>125</v>
      </c>
      <c r="BP41" s="36" t="n">
        <v>125</v>
      </c>
      <c r="BQ41" s="36" t="n">
        <v>125</v>
      </c>
      <c r="BR41" s="36" t="n">
        <v>125</v>
      </c>
      <c r="BS41" s="36" t="n">
        <v>125</v>
      </c>
      <c r="BT41" s="36" t="n">
        <v>125</v>
      </c>
      <c r="BU41" s="36" t="n">
        <v>125</v>
      </c>
      <c r="BV41" s="36" t="n">
        <v>125</v>
      </c>
      <c r="BW41" s="36" t="n">
        <v>125</v>
      </c>
      <c r="BX41" s="36" t="n">
        <v>125</v>
      </c>
      <c r="BY41" s="36" t="n">
        <v>125</v>
      </c>
      <c r="BZ41" s="36" t="n">
        <v>125</v>
      </c>
      <c r="CA41" s="36" t="n">
        <v>125</v>
      </c>
      <c r="CB41" s="36" t="n">
        <v>125</v>
      </c>
      <c r="CC41" s="36" t="n">
        <v>125</v>
      </c>
      <c r="CD41" s="36" t="n">
        <v>125</v>
      </c>
      <c r="CE41" s="36" t="n">
        <v>125</v>
      </c>
      <c r="CF41" s="36" t="n">
        <v>125</v>
      </c>
      <c r="CG41" s="36" t="n">
        <v>125</v>
      </c>
      <c r="CH41" s="36" t="n">
        <v>125</v>
      </c>
      <c r="CI41" s="36" t="n">
        <v>125</v>
      </c>
      <c r="CJ41" s="36" t="n">
        <v>125</v>
      </c>
      <c r="CK41" s="36" t="n">
        <v>125</v>
      </c>
      <c r="CL41" s="36" t="n">
        <v>125</v>
      </c>
      <c r="CM41" s="36" t="n">
        <v>125</v>
      </c>
      <c r="CN41" s="36" t="n">
        <v>125</v>
      </c>
      <c r="CO41" s="36" t="n">
        <v>125</v>
      </c>
      <c r="CP41" s="36" t="n">
        <v>125</v>
      </c>
      <c r="CQ41" s="36" t="n">
        <v>125</v>
      </c>
      <c r="CR41" s="36" t="n">
        <v>125</v>
      </c>
      <c r="CS41" s="36" t="n">
        <v>125</v>
      </c>
      <c r="CT41" s="36" t="n">
        <v>125</v>
      </c>
      <c r="CU41" s="36" t="n">
        <v>125</v>
      </c>
      <c r="CV41" s="36" t="n">
        <v>125</v>
      </c>
      <c r="CW41" s="36" t="n">
        <v>125</v>
      </c>
      <c r="CX41" s="36" t="n">
        <v>125</v>
      </c>
      <c r="CY41" s="36" t="n">
        <v>125</v>
      </c>
      <c r="CZ41" s="36" t="n">
        <v>125</v>
      </c>
      <c r="DA41" s="36" t="n">
        <v>125</v>
      </c>
      <c r="DB41" s="36" t="n">
        <v>125</v>
      </c>
      <c r="DC41" s="36" t="n">
        <v>125</v>
      </c>
      <c r="DD41" s="36" t="n">
        <v>125</v>
      </c>
      <c r="DE41" s="36" t="n">
        <v>125</v>
      </c>
      <c r="DF41" s="36" t="n">
        <v>125</v>
      </c>
      <c r="DG41" s="36" t="n">
        <v>125</v>
      </c>
      <c r="DH41" s="36" t="n">
        <v>125</v>
      </c>
      <c r="DI41" s="36" t="n">
        <v>125</v>
      </c>
      <c r="DJ41" s="36" t="n">
        <v>125</v>
      </c>
      <c r="DK41" s="36" t="n">
        <v>125</v>
      </c>
      <c r="DL41" s="36" t="n">
        <v>125</v>
      </c>
      <c r="DM41" s="36" t="n">
        <v>125</v>
      </c>
      <c r="DN41" s="36" t="n">
        <v>125</v>
      </c>
      <c r="DO41" s="36" t="n">
        <v>125</v>
      </c>
      <c r="DP41" s="36" t="n">
        <v>125</v>
      </c>
      <c r="DQ41" s="36" t="n">
        <v>125</v>
      </c>
      <c r="DR41" s="36" t="n">
        <v>125</v>
      </c>
      <c r="DS41" s="36" t="n">
        <v>125</v>
      </c>
      <c r="DT41" s="36" t="n">
        <v>125</v>
      </c>
      <c r="DU41" s="36" t="n">
        <v>125</v>
      </c>
      <c r="DV41" s="36" t="n">
        <v>125</v>
      </c>
      <c r="DW41" s="36" t="n">
        <v>125</v>
      </c>
      <c r="DX41" s="36" t="n">
        <v>125</v>
      </c>
      <c r="DY41" s="36" t="n">
        <v>125</v>
      </c>
      <c r="DZ41" s="36" t="n">
        <v>125</v>
      </c>
      <c r="EA41" s="36" t="n">
        <v>125</v>
      </c>
      <c r="EB41" s="36" t="n">
        <v>125</v>
      </c>
      <c r="EC41" s="36" t="n">
        <v>125</v>
      </c>
      <c r="ED41" s="36" t="n">
        <v>125</v>
      </c>
      <c r="EE41" s="36" t="n">
        <v>125</v>
      </c>
      <c r="EF41" s="36" t="n">
        <v>125</v>
      </c>
      <c r="EG41" s="36" t="n">
        <v>125</v>
      </c>
      <c r="EH41" s="36" t="n">
        <v>125</v>
      </c>
      <c r="EI41" s="36" t="n">
        <v>125</v>
      </c>
      <c r="EJ41" s="36" t="n">
        <v>125</v>
      </c>
      <c r="EK41" s="36" t="n">
        <v>125</v>
      </c>
      <c r="EL41" s="36" t="n">
        <v>125</v>
      </c>
      <c r="EM41" s="36" t="n">
        <v>125</v>
      </c>
      <c r="EN41" s="36" t="n">
        <v>125</v>
      </c>
      <c r="EO41" s="36" t="n">
        <v>125</v>
      </c>
      <c r="EP41" s="36" t="n">
        <v>125</v>
      </c>
      <c r="EQ41" s="36" t="n">
        <v>125</v>
      </c>
      <c r="ER41" s="36" t="n">
        <v>125</v>
      </c>
      <c r="ES41" s="36" t="n">
        <v>125</v>
      </c>
      <c r="ET41" s="36" t="n">
        <v>125</v>
      </c>
      <c r="EU41" s="36" t="n">
        <v>125</v>
      </c>
      <c r="EV41" s="36" t="n">
        <v>125</v>
      </c>
      <c r="EW41" s="36" t="n">
        <v>125</v>
      </c>
      <c r="EX41" s="36" t="n">
        <v>125</v>
      </c>
      <c r="EY41" s="36" t="n">
        <v>125</v>
      </c>
      <c r="EZ41" s="36" t="n">
        <v>125</v>
      </c>
      <c r="FA41" s="36" t="n">
        <v>125</v>
      </c>
      <c r="FB41" s="36" t="n">
        <v>125</v>
      </c>
      <c r="FC41" s="36" t="n">
        <v>125</v>
      </c>
      <c r="FD41" s="36" t="n">
        <v>125</v>
      </c>
      <c r="FE41" s="36" t="n">
        <v>125</v>
      </c>
      <c r="FF41" s="36" t="n">
        <v>125</v>
      </c>
      <c r="FG41" s="36" t="n">
        <v>125</v>
      </c>
      <c r="FH41" s="36" t="n">
        <v>125</v>
      </c>
      <c r="FI41" s="36" t="n">
        <v>125</v>
      </c>
      <c r="FJ41" s="36" t="n">
        <v>125</v>
      </c>
      <c r="FK41" s="36" t="n">
        <v>125</v>
      </c>
      <c r="FL41" s="36" t="n">
        <v>125</v>
      </c>
      <c r="FM41" s="36" t="n">
        <v>125</v>
      </c>
      <c r="FN41" s="36" t="n">
        <v>125</v>
      </c>
      <c r="FO41" s="36" t="n">
        <v>125</v>
      </c>
      <c r="FP41" s="36" t="n">
        <v>0</v>
      </c>
      <c r="FQ41" s="36" t="n">
        <v>0</v>
      </c>
      <c r="FR41" s="36" t="n">
        <v>0</v>
      </c>
      <c r="FS41" s="36" t="n">
        <v>0</v>
      </c>
      <c r="FT41" s="36" t="n">
        <v>0</v>
      </c>
      <c r="FU41" s="36" t="n">
        <v>0</v>
      </c>
      <c r="FV41" s="36" t="n">
        <v>0</v>
      </c>
      <c r="FW41" s="36" t="n">
        <v>0</v>
      </c>
      <c r="FX41" s="36" t="n">
        <v>0</v>
      </c>
      <c r="FY41" s="36" t="n">
        <v>0</v>
      </c>
      <c r="FZ41" s="36" t="n">
        <v>0</v>
      </c>
      <c r="GA41" s="36" t="n">
        <v>0</v>
      </c>
    </row>
    <row r="42">
      <c r="A42" s="24" t="inlineStr">
        <is>
          <t>Total Sustaining Capital</t>
        </is>
      </c>
      <c r="C42" s="35">
        <f>SUM(D42:GA42)</f>
        <v/>
      </c>
      <c r="D42" s="48">
        <f>D36+D37+D38+D39+D40+D41</f>
        <v/>
      </c>
      <c r="E42" s="48">
        <f>E36+E37+E38+E39+E40+E41</f>
        <v/>
      </c>
      <c r="F42" s="48">
        <f>F36+F37+F38+F39+F40+F41</f>
        <v/>
      </c>
      <c r="G42" s="48">
        <f>G36+G37+G38+G39+G40+G41</f>
        <v/>
      </c>
      <c r="H42" s="48">
        <f>H36+H37+H38+H39+H40+H41</f>
        <v/>
      </c>
      <c r="I42" s="48">
        <f>I36+I37+I38+I39+I40+I41</f>
        <v/>
      </c>
      <c r="J42" s="48">
        <f>J36+J37+J38+J39+J40+J41</f>
        <v/>
      </c>
      <c r="K42" s="48">
        <f>K36+K37+K38+K39+K40+K41</f>
        <v/>
      </c>
      <c r="L42" s="48">
        <f>L36+L37+L38+L39+L40+L41</f>
        <v/>
      </c>
      <c r="M42" s="48">
        <f>M36+M37+M38+M39+M40+M41</f>
        <v/>
      </c>
      <c r="N42" s="48">
        <f>N36+N37+N38+N39+N40+N41</f>
        <v/>
      </c>
      <c r="O42" s="48">
        <f>O36+O37+O38+O39+O40+O41</f>
        <v/>
      </c>
      <c r="P42" s="48">
        <f>P36+P37+P38+P39+P40+P41</f>
        <v/>
      </c>
      <c r="Q42" s="48">
        <f>Q36+Q37+Q38+Q39+Q40+Q41</f>
        <v/>
      </c>
      <c r="R42" s="48">
        <f>R36+R37+R38+R39+R40+R41</f>
        <v/>
      </c>
      <c r="S42" s="48">
        <f>S36+S37+S38+S39+S40+S41</f>
        <v/>
      </c>
      <c r="T42" s="48">
        <f>T36+T37+T38+T39+T40+T41</f>
        <v/>
      </c>
      <c r="U42" s="48">
        <f>U36+U37+U38+U39+U40+U41</f>
        <v/>
      </c>
      <c r="V42" s="48">
        <f>V36+V37+V38+V39+V40+V41</f>
        <v/>
      </c>
      <c r="W42" s="48">
        <f>W36+W37+W38+W39+W40+W41</f>
        <v/>
      </c>
      <c r="X42" s="48">
        <f>X36+X37+X38+X39+X40+X41</f>
        <v/>
      </c>
      <c r="Y42" s="48">
        <f>Y36+Y37+Y38+Y39+Y40+Y41</f>
        <v/>
      </c>
      <c r="Z42" s="48">
        <f>Z36+Z37+Z38+Z39+Z40+Z41</f>
        <v/>
      </c>
      <c r="AA42" s="48">
        <f>AA36+AA37+AA38+AA39+AA40+AA41</f>
        <v/>
      </c>
      <c r="AB42" s="48">
        <f>AB36+AB37+AB38+AB39+AB40+AB41</f>
        <v/>
      </c>
      <c r="AC42" s="48">
        <f>AC36+AC37+AC38+AC39+AC40+AC41</f>
        <v/>
      </c>
      <c r="AD42" s="48">
        <f>AD36+AD37+AD38+AD39+AD40+AD41</f>
        <v/>
      </c>
      <c r="AE42" s="48">
        <f>AE36+AE37+AE38+AE39+AE40+AE41</f>
        <v/>
      </c>
      <c r="AF42" s="48">
        <f>AF36+AF37+AF38+AF39+AF40+AF41</f>
        <v/>
      </c>
      <c r="AG42" s="48">
        <f>AG36+AG37+AG38+AG39+AG40+AG41</f>
        <v/>
      </c>
      <c r="AH42" s="48">
        <f>AH36+AH37+AH38+AH39+AH40+AH41</f>
        <v/>
      </c>
      <c r="AI42" s="48">
        <f>AI36+AI37+AI38+AI39+AI40+AI41</f>
        <v/>
      </c>
      <c r="AJ42" s="48">
        <f>AJ36+AJ37+AJ38+AJ39+AJ40+AJ41</f>
        <v/>
      </c>
      <c r="AK42" s="48">
        <f>AK36+AK37+AK38+AK39+AK40+AK41</f>
        <v/>
      </c>
      <c r="AL42" s="48">
        <f>AL36+AL37+AL38+AL39+AL40+AL41</f>
        <v/>
      </c>
      <c r="AM42" s="48">
        <f>AM36+AM37+AM38+AM39+AM40+AM41</f>
        <v/>
      </c>
      <c r="AN42" s="48">
        <f>AN36+AN37+AN38+AN39+AN40+AN41</f>
        <v/>
      </c>
      <c r="AO42" s="48">
        <f>AO36+AO37+AO38+AO39+AO40+AO41</f>
        <v/>
      </c>
      <c r="AP42" s="48">
        <f>AP36+AP37+AP38+AP39+AP40+AP41</f>
        <v/>
      </c>
      <c r="AQ42" s="48">
        <f>AQ36+AQ37+AQ38+AQ39+AQ40+AQ41</f>
        <v/>
      </c>
      <c r="AR42" s="48">
        <f>AR36+AR37+AR38+AR39+AR40+AR41</f>
        <v/>
      </c>
      <c r="AS42" s="48">
        <f>AS36+AS37+AS38+AS39+AS40+AS41</f>
        <v/>
      </c>
      <c r="AT42" s="48">
        <f>AT36+AT37+AT38+AT39+AT40+AT41</f>
        <v/>
      </c>
      <c r="AU42" s="48">
        <f>AU36+AU37+AU38+AU39+AU40+AU41</f>
        <v/>
      </c>
      <c r="AV42" s="48">
        <f>AV36+AV37+AV38+AV39+AV40+AV41</f>
        <v/>
      </c>
      <c r="AW42" s="48">
        <f>AW36+AW37+AW38+AW39+AW40+AW41</f>
        <v/>
      </c>
      <c r="AX42" s="48">
        <f>AX36+AX37+AX38+AX39+AX40+AX41</f>
        <v/>
      </c>
      <c r="AY42" s="48">
        <f>AY36+AY37+AY38+AY39+AY40+AY41</f>
        <v/>
      </c>
      <c r="AZ42" s="48">
        <f>AZ36+AZ37+AZ38+AZ39+AZ40+AZ41</f>
        <v/>
      </c>
      <c r="BA42" s="48">
        <f>BA36+BA37+BA38+BA39+BA40+BA41</f>
        <v/>
      </c>
      <c r="BB42" s="48">
        <f>BB36+BB37+BB38+BB39+BB40+BB41</f>
        <v/>
      </c>
      <c r="BC42" s="48">
        <f>BC36+BC37+BC38+BC39+BC40+BC41</f>
        <v/>
      </c>
      <c r="BD42" s="48">
        <f>BD36+BD37+BD38+BD39+BD40+BD41</f>
        <v/>
      </c>
      <c r="BE42" s="48">
        <f>BE36+BE37+BE38+BE39+BE40+BE41</f>
        <v/>
      </c>
      <c r="BF42" s="48">
        <f>BF36+BF37+BF38+BF39+BF40+BF41</f>
        <v/>
      </c>
      <c r="BG42" s="48">
        <f>BG36+BG37+BG38+BG39+BG40+BG41</f>
        <v/>
      </c>
      <c r="BH42" s="48">
        <f>BH36+BH37+BH38+BH39+BH40+BH41</f>
        <v/>
      </c>
      <c r="BI42" s="48">
        <f>BI36+BI37+BI38+BI39+BI40+BI41</f>
        <v/>
      </c>
      <c r="BJ42" s="48">
        <f>BJ36+BJ37+BJ38+BJ39+BJ40+BJ41</f>
        <v/>
      </c>
      <c r="BK42" s="48">
        <f>BK36+BK37+BK38+BK39+BK40+BK41</f>
        <v/>
      </c>
      <c r="BL42" s="48">
        <f>BL36+BL37+BL38+BL39+BL40+BL41</f>
        <v/>
      </c>
      <c r="BM42" s="48">
        <f>BM36+BM37+BM38+BM39+BM40+BM41</f>
        <v/>
      </c>
      <c r="BN42" s="48">
        <f>BN36+BN37+BN38+BN39+BN40+BN41</f>
        <v/>
      </c>
      <c r="BO42" s="48">
        <f>BO36+BO37+BO38+BO39+BO40+BO41</f>
        <v/>
      </c>
      <c r="BP42" s="48">
        <f>BP36+BP37+BP38+BP39+BP40+BP41</f>
        <v/>
      </c>
      <c r="BQ42" s="48">
        <f>BQ36+BQ37+BQ38+BQ39+BQ40+BQ41</f>
        <v/>
      </c>
      <c r="BR42" s="48">
        <f>BR36+BR37+BR38+BR39+BR40+BR41</f>
        <v/>
      </c>
      <c r="BS42" s="48">
        <f>BS36+BS37+BS38+BS39+BS40+BS41</f>
        <v/>
      </c>
      <c r="BT42" s="48">
        <f>BT36+BT37+BT38+BT39+BT40+BT41</f>
        <v/>
      </c>
      <c r="BU42" s="48">
        <f>BU36+BU37+BU38+BU39+BU40+BU41</f>
        <v/>
      </c>
      <c r="BV42" s="48">
        <f>BV36+BV37+BV38+BV39+BV40+BV41</f>
        <v/>
      </c>
      <c r="BW42" s="48">
        <f>BW36+BW37+BW38+BW39+BW40+BW41</f>
        <v/>
      </c>
      <c r="BX42" s="48">
        <f>BX36+BX37+BX38+BX39+BX40+BX41</f>
        <v/>
      </c>
      <c r="BY42" s="48">
        <f>BY36+BY37+BY38+BY39+BY40+BY41</f>
        <v/>
      </c>
      <c r="BZ42" s="48">
        <f>BZ36+BZ37+BZ38+BZ39+BZ40+BZ41</f>
        <v/>
      </c>
      <c r="CA42" s="48">
        <f>CA36+CA37+CA38+CA39+CA40+CA41</f>
        <v/>
      </c>
      <c r="CB42" s="48">
        <f>CB36+CB37+CB38+CB39+CB40+CB41</f>
        <v/>
      </c>
      <c r="CC42" s="48">
        <f>CC36+CC37+CC38+CC39+CC40+CC41</f>
        <v/>
      </c>
      <c r="CD42" s="48">
        <f>CD36+CD37+CD38+CD39+CD40+CD41</f>
        <v/>
      </c>
      <c r="CE42" s="48">
        <f>CE36+CE37+CE38+CE39+CE40+CE41</f>
        <v/>
      </c>
      <c r="CF42" s="48">
        <f>CF36+CF37+CF38+CF39+CF40+CF41</f>
        <v/>
      </c>
      <c r="CG42" s="48">
        <f>CG36+CG37+CG38+CG39+CG40+CG41</f>
        <v/>
      </c>
      <c r="CH42" s="48">
        <f>CH36+CH37+CH38+CH39+CH40+CH41</f>
        <v/>
      </c>
      <c r="CI42" s="48">
        <f>CI36+CI37+CI38+CI39+CI40+CI41</f>
        <v/>
      </c>
      <c r="CJ42" s="48">
        <f>CJ36+CJ37+CJ38+CJ39+CJ40+CJ41</f>
        <v/>
      </c>
      <c r="CK42" s="48">
        <f>CK36+CK37+CK38+CK39+CK40+CK41</f>
        <v/>
      </c>
      <c r="CL42" s="48">
        <f>CL36+CL37+CL38+CL39+CL40+CL41</f>
        <v/>
      </c>
      <c r="CM42" s="48">
        <f>CM36+CM37+CM38+CM39+CM40+CM41</f>
        <v/>
      </c>
      <c r="CN42" s="48">
        <f>CN36+CN37+CN38+CN39+CN40+CN41</f>
        <v/>
      </c>
      <c r="CO42" s="48">
        <f>CO36+CO37+CO38+CO39+CO40+CO41</f>
        <v/>
      </c>
      <c r="CP42" s="48">
        <f>CP36+CP37+CP38+CP39+CP40+CP41</f>
        <v/>
      </c>
      <c r="CQ42" s="48">
        <f>CQ36+CQ37+CQ38+CQ39+CQ40+CQ41</f>
        <v/>
      </c>
      <c r="CR42" s="48">
        <f>CR36+CR37+CR38+CR39+CR40+CR41</f>
        <v/>
      </c>
      <c r="CS42" s="48">
        <f>CS36+CS37+CS38+CS39+CS40+CS41</f>
        <v/>
      </c>
      <c r="CT42" s="48">
        <f>CT36+CT37+CT38+CT39+CT40+CT41</f>
        <v/>
      </c>
      <c r="CU42" s="48">
        <f>CU36+CU37+CU38+CU39+CU40+CU41</f>
        <v/>
      </c>
      <c r="CV42" s="48">
        <f>CV36+CV37+CV38+CV39+CV40+CV41</f>
        <v/>
      </c>
      <c r="CW42" s="48">
        <f>CW36+CW37+CW38+CW39+CW40+CW41</f>
        <v/>
      </c>
      <c r="CX42" s="48">
        <f>CX36+CX37+CX38+CX39+CX40+CX41</f>
        <v/>
      </c>
      <c r="CY42" s="48">
        <f>CY36+CY37+CY38+CY39+CY40+CY41</f>
        <v/>
      </c>
      <c r="CZ42" s="48">
        <f>CZ36+CZ37+CZ38+CZ39+CZ40+CZ41</f>
        <v/>
      </c>
      <c r="DA42" s="48">
        <f>DA36+DA37+DA38+DA39+DA40+DA41</f>
        <v/>
      </c>
      <c r="DB42" s="48">
        <f>DB36+DB37+DB38+DB39+DB40+DB41</f>
        <v/>
      </c>
      <c r="DC42" s="48">
        <f>DC36+DC37+DC38+DC39+DC40+DC41</f>
        <v/>
      </c>
      <c r="DD42" s="48">
        <f>DD36+DD37+DD38+DD39+DD40+DD41</f>
        <v/>
      </c>
      <c r="DE42" s="48">
        <f>DE36+DE37+DE38+DE39+DE40+DE41</f>
        <v/>
      </c>
      <c r="DF42" s="48">
        <f>DF36+DF37+DF38+DF39+DF40+DF41</f>
        <v/>
      </c>
      <c r="DG42" s="48">
        <f>DG36+DG37+DG38+DG39+DG40+DG41</f>
        <v/>
      </c>
      <c r="DH42" s="48">
        <f>DH36+DH37+DH38+DH39+DH40+DH41</f>
        <v/>
      </c>
      <c r="DI42" s="48">
        <f>DI36+DI37+DI38+DI39+DI40+DI41</f>
        <v/>
      </c>
      <c r="DJ42" s="48">
        <f>DJ36+DJ37+DJ38+DJ39+DJ40+DJ41</f>
        <v/>
      </c>
      <c r="DK42" s="48">
        <f>DK36+DK37+DK38+DK39+DK40+DK41</f>
        <v/>
      </c>
      <c r="DL42" s="48">
        <f>DL36+DL37+DL38+DL39+DL40+DL41</f>
        <v/>
      </c>
      <c r="DM42" s="48">
        <f>DM36+DM37+DM38+DM39+DM40+DM41</f>
        <v/>
      </c>
      <c r="DN42" s="48">
        <f>DN36+DN37+DN38+DN39+DN40+DN41</f>
        <v/>
      </c>
      <c r="DO42" s="48">
        <f>DO36+DO37+DO38+DO39+DO40+DO41</f>
        <v/>
      </c>
      <c r="DP42" s="48">
        <f>DP36+DP37+DP38+DP39+DP40+DP41</f>
        <v/>
      </c>
      <c r="DQ42" s="48">
        <f>DQ36+DQ37+DQ38+DQ39+DQ40+DQ41</f>
        <v/>
      </c>
      <c r="DR42" s="48">
        <f>DR36+DR37+DR38+DR39+DR40+DR41</f>
        <v/>
      </c>
      <c r="DS42" s="48">
        <f>DS36+DS37+DS38+DS39+DS40+DS41</f>
        <v/>
      </c>
      <c r="DT42" s="48">
        <f>DT36+DT37+DT38+DT39+DT40+DT41</f>
        <v/>
      </c>
      <c r="DU42" s="48">
        <f>DU36+DU37+DU38+DU39+DU40+DU41</f>
        <v/>
      </c>
      <c r="DV42" s="48">
        <f>DV36+DV37+DV38+DV39+DV40+DV41</f>
        <v/>
      </c>
      <c r="DW42" s="48">
        <f>DW36+DW37+DW38+DW39+DW40+DW41</f>
        <v/>
      </c>
      <c r="DX42" s="48">
        <f>DX36+DX37+DX38+DX39+DX40+DX41</f>
        <v/>
      </c>
      <c r="DY42" s="48">
        <f>DY36+DY37+DY38+DY39+DY40+DY41</f>
        <v/>
      </c>
      <c r="DZ42" s="48">
        <f>DZ36+DZ37+DZ38+DZ39+DZ40+DZ41</f>
        <v/>
      </c>
      <c r="EA42" s="48">
        <f>EA36+EA37+EA38+EA39+EA40+EA41</f>
        <v/>
      </c>
      <c r="EB42" s="48">
        <f>EB36+EB37+EB38+EB39+EB40+EB41</f>
        <v/>
      </c>
      <c r="EC42" s="48">
        <f>EC36+EC37+EC38+EC39+EC40+EC41</f>
        <v/>
      </c>
      <c r="ED42" s="48">
        <f>ED36+ED37+ED38+ED39+ED40+ED41</f>
        <v/>
      </c>
      <c r="EE42" s="48">
        <f>EE36+EE37+EE38+EE39+EE40+EE41</f>
        <v/>
      </c>
      <c r="EF42" s="48">
        <f>EF36+EF37+EF38+EF39+EF40+EF41</f>
        <v/>
      </c>
      <c r="EG42" s="48">
        <f>EG36+EG37+EG38+EG39+EG40+EG41</f>
        <v/>
      </c>
      <c r="EH42" s="48">
        <f>EH36+EH37+EH38+EH39+EH40+EH41</f>
        <v/>
      </c>
      <c r="EI42" s="48">
        <f>EI36+EI37+EI38+EI39+EI40+EI41</f>
        <v/>
      </c>
      <c r="EJ42" s="48">
        <f>EJ36+EJ37+EJ38+EJ39+EJ40+EJ41</f>
        <v/>
      </c>
      <c r="EK42" s="48">
        <f>EK36+EK37+EK38+EK39+EK40+EK41</f>
        <v/>
      </c>
      <c r="EL42" s="48">
        <f>EL36+EL37+EL38+EL39+EL40+EL41</f>
        <v/>
      </c>
      <c r="EM42" s="48">
        <f>EM36+EM37+EM38+EM39+EM40+EM41</f>
        <v/>
      </c>
      <c r="EN42" s="48">
        <f>EN36+EN37+EN38+EN39+EN40+EN41</f>
        <v/>
      </c>
      <c r="EO42" s="48">
        <f>EO36+EO37+EO38+EO39+EO40+EO41</f>
        <v/>
      </c>
      <c r="EP42" s="48">
        <f>EP36+EP37+EP38+EP39+EP40+EP41</f>
        <v/>
      </c>
      <c r="EQ42" s="48">
        <f>EQ36+EQ37+EQ38+EQ39+EQ40+EQ41</f>
        <v/>
      </c>
      <c r="ER42" s="48">
        <f>ER36+ER37+ER38+ER39+ER40+ER41</f>
        <v/>
      </c>
      <c r="ES42" s="48">
        <f>ES36+ES37+ES38+ES39+ES40+ES41</f>
        <v/>
      </c>
      <c r="ET42" s="48">
        <f>ET36+ET37+ET38+ET39+ET40+ET41</f>
        <v/>
      </c>
      <c r="EU42" s="48">
        <f>EU36+EU37+EU38+EU39+EU40+EU41</f>
        <v/>
      </c>
      <c r="EV42" s="48">
        <f>EV36+EV37+EV38+EV39+EV40+EV41</f>
        <v/>
      </c>
      <c r="EW42" s="48">
        <f>EW36+EW37+EW38+EW39+EW40+EW41</f>
        <v/>
      </c>
      <c r="EX42" s="48">
        <f>EX36+EX37+EX38+EX39+EX40+EX41</f>
        <v/>
      </c>
      <c r="EY42" s="48">
        <f>EY36+EY37+EY38+EY39+EY40+EY41</f>
        <v/>
      </c>
      <c r="EZ42" s="48">
        <f>EZ36+EZ37+EZ38+EZ39+EZ40+EZ41</f>
        <v/>
      </c>
      <c r="FA42" s="48">
        <f>FA36+FA37+FA38+FA39+FA40+FA41</f>
        <v/>
      </c>
      <c r="FB42" s="48">
        <f>FB36+FB37+FB38+FB39+FB40+FB41</f>
        <v/>
      </c>
      <c r="FC42" s="48">
        <f>FC36+FC37+FC38+FC39+FC40+FC41</f>
        <v/>
      </c>
      <c r="FD42" s="48">
        <f>FD36+FD37+FD38+FD39+FD40+FD41</f>
        <v/>
      </c>
      <c r="FE42" s="48">
        <f>FE36+FE37+FE38+FE39+FE40+FE41</f>
        <v/>
      </c>
      <c r="FF42" s="48">
        <f>FF36+FF37+FF38+FF39+FF40+FF41</f>
        <v/>
      </c>
      <c r="FG42" s="48">
        <f>FG36+FG37+FG38+FG39+FG40+FG41</f>
        <v/>
      </c>
      <c r="FH42" s="48">
        <f>FH36+FH37+FH38+FH39+FH40+FH41</f>
        <v/>
      </c>
      <c r="FI42" s="48">
        <f>FI36+FI37+FI38+FI39+FI40+FI41</f>
        <v/>
      </c>
      <c r="FJ42" s="48">
        <f>FJ36+FJ37+FJ38+FJ39+FJ40+FJ41</f>
        <v/>
      </c>
      <c r="FK42" s="48">
        <f>FK36+FK37+FK38+FK39+FK40+FK41</f>
        <v/>
      </c>
      <c r="FL42" s="48">
        <f>FL36+FL37+FL38+FL39+FL40+FL41</f>
        <v/>
      </c>
      <c r="FM42" s="48">
        <f>FM36+FM37+FM38+FM39+FM40+FM41</f>
        <v/>
      </c>
      <c r="FN42" s="48">
        <f>FN36+FN37+FN38+FN39+FN40+FN41</f>
        <v/>
      </c>
      <c r="FO42" s="48">
        <f>FO36+FO37+FO38+FO39+FO40+FO41</f>
        <v/>
      </c>
      <c r="FP42" s="48">
        <f>FP36+FP37+FP38+FP39+FP40+FP41</f>
        <v/>
      </c>
      <c r="FQ42" s="48">
        <f>FQ36+FQ37+FQ38+FQ39+FQ40+FQ41</f>
        <v/>
      </c>
      <c r="FR42" s="48">
        <f>FR36+FR37+FR38+FR39+FR40+FR41</f>
        <v/>
      </c>
      <c r="FS42" s="48">
        <f>FS36+FS37+FS38+FS39+FS40+FS41</f>
        <v/>
      </c>
      <c r="FT42" s="48">
        <f>FT36+FT37+FT38+FT39+FT40+FT41</f>
        <v/>
      </c>
      <c r="FU42" s="48">
        <f>FU36+FU37+FU38+FU39+FU40+FU41</f>
        <v/>
      </c>
      <c r="FV42" s="48">
        <f>FV36+FV37+FV38+FV39+FV40+FV41</f>
        <v/>
      </c>
      <c r="FW42" s="48">
        <f>FW36+FW37+FW38+FW39+FW40+FW41</f>
        <v/>
      </c>
      <c r="FX42" s="48">
        <f>FX36+FX37+FX38+FX39+FX40+FX41</f>
        <v/>
      </c>
      <c r="FY42" s="48">
        <f>FY36+FY37+FY38+FY39+FY40+FY41</f>
        <v/>
      </c>
      <c r="FZ42" s="48">
        <f>FZ36+FZ37+FZ38+FZ39+FZ40+FZ41</f>
        <v/>
      </c>
      <c r="GA42" s="48">
        <f>GA36+GA37+GA38+GA39+GA40+GA41</f>
        <v/>
      </c>
    </row>
    <row r="44">
      <c r="A44" s="34" t="inlineStr">
        <is>
          <t>Closure &amp; Rehabilitation Capital</t>
        </is>
      </c>
      <c r="B44" s="34" t="n"/>
      <c r="C44" s="34" t="n"/>
      <c r="D44" s="34" t="n"/>
      <c r="E44" s="34" t="n"/>
      <c r="F44" s="34" t="n"/>
      <c r="G44" s="34" t="n"/>
      <c r="H44" s="34" t="n"/>
      <c r="I44" s="34" t="n"/>
      <c r="J44" s="34" t="n"/>
      <c r="K44" s="34" t="n"/>
      <c r="L44" s="34" t="n"/>
      <c r="M44" s="34" t="n"/>
      <c r="N44" s="34" t="n"/>
      <c r="O44" s="34" t="n"/>
      <c r="P44" s="34" t="n"/>
      <c r="Q44" s="34" t="n"/>
      <c r="R44" s="34" t="n"/>
      <c r="S44" s="34" t="n"/>
      <c r="T44" s="34" t="n"/>
      <c r="U44" s="34" t="n"/>
      <c r="V44" s="34" t="n"/>
      <c r="W44" s="34" t="n"/>
      <c r="X44" s="34" t="n"/>
      <c r="Y44" s="34" t="n"/>
      <c r="Z44" s="34" t="n"/>
      <c r="AA44" s="34" t="n"/>
      <c r="AB44" s="34" t="n"/>
      <c r="AC44" s="34" t="n"/>
      <c r="AD44" s="34" t="n"/>
      <c r="AE44" s="34" t="n"/>
      <c r="AF44" s="34" t="n"/>
      <c r="AG44" s="34" t="n"/>
      <c r="AH44" s="34" t="n"/>
      <c r="AI44" s="34" t="n"/>
      <c r="AJ44" s="34" t="n"/>
      <c r="AK44" s="34" t="n"/>
      <c r="AL44" s="34" t="n"/>
      <c r="AM44" s="34" t="n"/>
      <c r="AN44" s="34" t="n"/>
      <c r="AO44" s="34" t="n"/>
      <c r="AP44" s="34" t="n"/>
      <c r="AQ44" s="34" t="n"/>
      <c r="AR44" s="34" t="n"/>
      <c r="AS44" s="34" t="n"/>
      <c r="AT44" s="34" t="n"/>
      <c r="AU44" s="34" t="n"/>
      <c r="AV44" s="34" t="n"/>
      <c r="AW44" s="34" t="n"/>
      <c r="AX44" s="34" t="n"/>
      <c r="AY44" s="34" t="n"/>
      <c r="AZ44" s="34" t="n"/>
      <c r="BA44" s="34" t="n"/>
      <c r="BB44" s="34" t="n"/>
      <c r="BC44" s="34" t="n"/>
      <c r="BD44" s="34" t="n"/>
      <c r="BE44" s="34" t="n"/>
      <c r="BF44" s="34" t="n"/>
      <c r="BG44" s="34" t="n"/>
      <c r="BH44" s="34" t="n"/>
      <c r="BI44" s="34" t="n"/>
      <c r="BJ44" s="34" t="n"/>
      <c r="BK44" s="34" t="n"/>
      <c r="BL44" s="34" t="n"/>
      <c r="BM44" s="34" t="n"/>
      <c r="BN44" s="34" t="n"/>
      <c r="BO44" s="34" t="n"/>
      <c r="BP44" s="34" t="n"/>
      <c r="BQ44" s="34" t="n"/>
      <c r="BR44" s="34" t="n"/>
      <c r="BS44" s="34" t="n"/>
      <c r="BT44" s="34" t="n"/>
      <c r="BU44" s="34" t="n"/>
      <c r="BV44" s="34" t="n"/>
      <c r="BW44" s="34" t="n"/>
      <c r="BX44" s="34" t="n"/>
      <c r="BY44" s="34" t="n"/>
      <c r="BZ44" s="34" t="n"/>
      <c r="CA44" s="34" t="n"/>
      <c r="CB44" s="34" t="n"/>
      <c r="CC44" s="34" t="n"/>
      <c r="CD44" s="34" t="n"/>
      <c r="CE44" s="34" t="n"/>
      <c r="CF44" s="34" t="n"/>
      <c r="CG44" s="34" t="n"/>
      <c r="CH44" s="34" t="n"/>
      <c r="CI44" s="34" t="n"/>
      <c r="CJ44" s="34" t="n"/>
      <c r="CK44" s="34" t="n"/>
      <c r="CL44" s="34" t="n"/>
      <c r="CM44" s="34" t="n"/>
      <c r="CN44" s="34" t="n"/>
      <c r="CO44" s="34" t="n"/>
      <c r="CP44" s="34" t="n"/>
      <c r="CQ44" s="34" t="n"/>
      <c r="CR44" s="34" t="n"/>
      <c r="CS44" s="34" t="n"/>
      <c r="CT44" s="34" t="n"/>
      <c r="CU44" s="34" t="n"/>
      <c r="CV44" s="34" t="n"/>
      <c r="CW44" s="34" t="n"/>
      <c r="CX44" s="34" t="n"/>
      <c r="CY44" s="34" t="n"/>
      <c r="CZ44" s="34" t="n"/>
      <c r="DA44" s="34" t="n"/>
      <c r="DB44" s="34" t="n"/>
      <c r="DC44" s="34" t="n"/>
      <c r="DD44" s="34" t="n"/>
      <c r="DE44" s="34" t="n"/>
      <c r="DF44" s="34" t="n"/>
      <c r="DG44" s="34" t="n"/>
      <c r="DH44" s="34" t="n"/>
      <c r="DI44" s="34" t="n"/>
      <c r="DJ44" s="34" t="n"/>
      <c r="DK44" s="34" t="n"/>
      <c r="DL44" s="34" t="n"/>
      <c r="DM44" s="34" t="n"/>
      <c r="DN44" s="34" t="n"/>
      <c r="DO44" s="34" t="n"/>
      <c r="DP44" s="34" t="n"/>
      <c r="DQ44" s="34" t="n"/>
      <c r="DR44" s="34" t="n"/>
      <c r="DS44" s="34" t="n"/>
      <c r="DT44" s="34" t="n"/>
      <c r="DU44" s="34" t="n"/>
      <c r="DV44" s="34" t="n"/>
      <c r="DW44" s="34" t="n"/>
      <c r="DX44" s="34" t="n"/>
      <c r="DY44" s="34" t="n"/>
      <c r="DZ44" s="34" t="n"/>
      <c r="EA44" s="34" t="n"/>
      <c r="EB44" s="34" t="n"/>
      <c r="EC44" s="34" t="n"/>
      <c r="ED44" s="34" t="n"/>
      <c r="EE44" s="34" t="n"/>
      <c r="EF44" s="34" t="n"/>
      <c r="EG44" s="34" t="n"/>
      <c r="EH44" s="34" t="n"/>
      <c r="EI44" s="34" t="n"/>
      <c r="EJ44" s="34" t="n"/>
      <c r="EK44" s="34" t="n"/>
      <c r="EL44" s="34" t="n"/>
      <c r="EM44" s="34" t="n"/>
      <c r="EN44" s="34" t="n"/>
      <c r="EO44" s="34" t="n"/>
      <c r="EP44" s="34" t="n"/>
      <c r="EQ44" s="34" t="n"/>
      <c r="ER44" s="34" t="n"/>
      <c r="ES44" s="34" t="n"/>
      <c r="ET44" s="34" t="n"/>
      <c r="EU44" s="34" t="n"/>
      <c r="EV44" s="34" t="n"/>
      <c r="EW44" s="34" t="n"/>
      <c r="EX44" s="34" t="n"/>
      <c r="EY44" s="34" t="n"/>
      <c r="EZ44" s="34" t="n"/>
      <c r="FA44" s="34" t="n"/>
      <c r="FB44" s="34" t="n"/>
      <c r="FC44" s="34" t="n"/>
      <c r="FD44" s="34" t="n"/>
      <c r="FE44" s="34" t="n"/>
      <c r="FF44" s="34" t="n"/>
      <c r="FG44" s="34" t="n"/>
      <c r="FH44" s="34" t="n"/>
      <c r="FI44" s="34" t="n"/>
      <c r="FJ44" s="34" t="n"/>
      <c r="FK44" s="34" t="n"/>
      <c r="FL44" s="34" t="n"/>
      <c r="FM44" s="34" t="n"/>
      <c r="FN44" s="34" t="n"/>
      <c r="FO44" s="34" t="n"/>
      <c r="FP44" s="34" t="n"/>
      <c r="FQ44" s="34" t="n"/>
      <c r="FR44" s="34" t="n"/>
      <c r="FS44" s="34" t="n"/>
      <c r="FT44" s="34" t="n"/>
      <c r="FU44" s="34" t="n"/>
      <c r="FV44" s="34" t="n"/>
      <c r="FW44" s="34" t="n"/>
      <c r="FX44" s="34" t="n"/>
      <c r="FY44" s="34" t="n"/>
      <c r="FZ44" s="34" t="n"/>
      <c r="GA44" s="34" t="n"/>
    </row>
    <row r="45">
      <c r="A45" s="25" t="inlineStr">
        <is>
          <t>Mine Rehabilitation</t>
        </is>
      </c>
      <c r="B45" s="25" t="inlineStr">
        <is>
          <t>$'000</t>
        </is>
      </c>
      <c r="C45" s="47">
        <f>SUM(D45:GA45)</f>
        <v/>
      </c>
      <c r="D45" s="36" t="n">
        <v>0</v>
      </c>
      <c r="E45" s="36" t="n">
        <v>0</v>
      </c>
      <c r="F45" s="36" t="n">
        <v>0</v>
      </c>
      <c r="G45" s="36" t="n">
        <v>0</v>
      </c>
      <c r="H45" s="36" t="n">
        <v>0</v>
      </c>
      <c r="I45" s="36" t="n">
        <v>0</v>
      </c>
      <c r="J45" s="36" t="n">
        <v>0</v>
      </c>
      <c r="K45" s="36" t="n">
        <v>0</v>
      </c>
      <c r="L45" s="36" t="n">
        <v>0</v>
      </c>
      <c r="M45" s="36" t="n">
        <v>0</v>
      </c>
      <c r="N45" s="36" t="n">
        <v>0</v>
      </c>
      <c r="O45" s="36" t="n">
        <v>0</v>
      </c>
      <c r="P45" s="36" t="n">
        <v>0</v>
      </c>
      <c r="Q45" s="36" t="n">
        <v>0</v>
      </c>
      <c r="R45" s="36" t="n">
        <v>0</v>
      </c>
      <c r="S45" s="36" t="n">
        <v>0</v>
      </c>
      <c r="T45" s="36" t="n">
        <v>0</v>
      </c>
      <c r="U45" s="36" t="n">
        <v>0</v>
      </c>
      <c r="V45" s="36" t="n">
        <v>0</v>
      </c>
      <c r="W45" s="36" t="n">
        <v>0</v>
      </c>
      <c r="X45" s="36" t="n">
        <v>0</v>
      </c>
      <c r="Y45" s="36" t="n">
        <v>0</v>
      </c>
      <c r="Z45" s="36" t="n">
        <v>0</v>
      </c>
      <c r="AA45" s="36" t="n">
        <v>0</v>
      </c>
      <c r="AB45" s="36" t="n">
        <v>0</v>
      </c>
      <c r="AC45" s="36" t="n">
        <v>0</v>
      </c>
      <c r="AD45" s="36" t="n">
        <v>0</v>
      </c>
      <c r="AE45" s="36" t="n">
        <v>0</v>
      </c>
      <c r="AF45" s="36" t="n">
        <v>0</v>
      </c>
      <c r="AG45" s="36" t="n">
        <v>0</v>
      </c>
      <c r="AH45" s="36" t="n">
        <v>0</v>
      </c>
      <c r="AI45" s="36" t="n">
        <v>0</v>
      </c>
      <c r="AJ45" s="36" t="n">
        <v>0</v>
      </c>
      <c r="AK45" s="36" t="n">
        <v>0</v>
      </c>
      <c r="AL45" s="36" t="n">
        <v>0</v>
      </c>
      <c r="AM45" s="36" t="n">
        <v>0</v>
      </c>
      <c r="AN45" s="36" t="n">
        <v>0</v>
      </c>
      <c r="AO45" s="36" t="n">
        <v>0</v>
      </c>
      <c r="AP45" s="36" t="n">
        <v>0</v>
      </c>
      <c r="AQ45" s="36" t="n">
        <v>0</v>
      </c>
      <c r="AR45" s="36" t="n">
        <v>0</v>
      </c>
      <c r="AS45" s="36" t="n">
        <v>0</v>
      </c>
      <c r="AT45" s="36" t="n">
        <v>0</v>
      </c>
      <c r="AU45" s="36" t="n">
        <v>0</v>
      </c>
      <c r="AV45" s="36" t="n">
        <v>0</v>
      </c>
      <c r="AW45" s="36" t="n">
        <v>0</v>
      </c>
      <c r="AX45" s="36" t="n">
        <v>0</v>
      </c>
      <c r="AY45" s="36" t="n">
        <v>0</v>
      </c>
      <c r="AZ45" s="36" t="n">
        <v>0</v>
      </c>
      <c r="BA45" s="36" t="n">
        <v>0</v>
      </c>
      <c r="BB45" s="36" t="n">
        <v>0</v>
      </c>
      <c r="BC45" s="36" t="n">
        <v>0</v>
      </c>
      <c r="BD45" s="36" t="n">
        <v>0</v>
      </c>
      <c r="BE45" s="36" t="n">
        <v>0</v>
      </c>
      <c r="BF45" s="36" t="n">
        <v>0</v>
      </c>
      <c r="BG45" s="36" t="n">
        <v>0</v>
      </c>
      <c r="BH45" s="36" t="n">
        <v>0</v>
      </c>
      <c r="BI45" s="36" t="n">
        <v>0</v>
      </c>
      <c r="BJ45" s="36" t="n">
        <v>0</v>
      </c>
      <c r="BK45" s="36" t="n">
        <v>0</v>
      </c>
      <c r="BL45" s="36" t="n">
        <v>0</v>
      </c>
      <c r="BM45" s="36" t="n">
        <v>0</v>
      </c>
      <c r="BN45" s="36" t="n">
        <v>0</v>
      </c>
      <c r="BO45" s="36" t="n">
        <v>0</v>
      </c>
      <c r="BP45" s="36" t="n">
        <v>0</v>
      </c>
      <c r="BQ45" s="36" t="n">
        <v>0</v>
      </c>
      <c r="BR45" s="36" t="n">
        <v>0</v>
      </c>
      <c r="BS45" s="36" t="n">
        <v>0</v>
      </c>
      <c r="BT45" s="36" t="n">
        <v>0</v>
      </c>
      <c r="BU45" s="36" t="n">
        <v>0</v>
      </c>
      <c r="BV45" s="36" t="n">
        <v>0</v>
      </c>
      <c r="BW45" s="36" t="n">
        <v>0</v>
      </c>
      <c r="BX45" s="36" t="n">
        <v>0</v>
      </c>
      <c r="BY45" s="36" t="n">
        <v>0</v>
      </c>
      <c r="BZ45" s="36" t="n">
        <v>0</v>
      </c>
      <c r="CA45" s="36" t="n">
        <v>0</v>
      </c>
      <c r="CB45" s="36" t="n">
        <v>0</v>
      </c>
      <c r="CC45" s="36" t="n">
        <v>0</v>
      </c>
      <c r="CD45" s="36" t="n">
        <v>0</v>
      </c>
      <c r="CE45" s="36" t="n">
        <v>0</v>
      </c>
      <c r="CF45" s="36" t="n">
        <v>0</v>
      </c>
      <c r="CG45" s="36" t="n">
        <v>0</v>
      </c>
      <c r="CH45" s="36" t="n">
        <v>0</v>
      </c>
      <c r="CI45" s="36" t="n">
        <v>0</v>
      </c>
      <c r="CJ45" s="36" t="n">
        <v>0</v>
      </c>
      <c r="CK45" s="36" t="n">
        <v>0</v>
      </c>
      <c r="CL45" s="36" t="n">
        <v>0</v>
      </c>
      <c r="CM45" s="36" t="n">
        <v>0</v>
      </c>
      <c r="CN45" s="36" t="n">
        <v>0</v>
      </c>
      <c r="CO45" s="36" t="n">
        <v>0</v>
      </c>
      <c r="CP45" s="36" t="n">
        <v>0</v>
      </c>
      <c r="CQ45" s="36" t="n">
        <v>0</v>
      </c>
      <c r="CR45" s="36" t="n">
        <v>0</v>
      </c>
      <c r="CS45" s="36" t="n">
        <v>0</v>
      </c>
      <c r="CT45" s="36" t="n">
        <v>0</v>
      </c>
      <c r="CU45" s="36" t="n">
        <v>0</v>
      </c>
      <c r="CV45" s="36" t="n">
        <v>0</v>
      </c>
      <c r="CW45" s="36" t="n">
        <v>0</v>
      </c>
      <c r="CX45" s="36" t="n">
        <v>0</v>
      </c>
      <c r="CY45" s="36" t="n">
        <v>0</v>
      </c>
      <c r="CZ45" s="36" t="n">
        <v>0</v>
      </c>
      <c r="DA45" s="36" t="n">
        <v>0</v>
      </c>
      <c r="DB45" s="36" t="n">
        <v>0</v>
      </c>
      <c r="DC45" s="36" t="n">
        <v>0</v>
      </c>
      <c r="DD45" s="36" t="n">
        <v>0</v>
      </c>
      <c r="DE45" s="36" t="n">
        <v>0</v>
      </c>
      <c r="DF45" s="36" t="n">
        <v>0</v>
      </c>
      <c r="DG45" s="36" t="n">
        <v>0</v>
      </c>
      <c r="DH45" s="36" t="n">
        <v>0</v>
      </c>
      <c r="DI45" s="36" t="n">
        <v>0</v>
      </c>
      <c r="DJ45" s="36" t="n">
        <v>0</v>
      </c>
      <c r="DK45" s="36" t="n">
        <v>0</v>
      </c>
      <c r="DL45" s="36" t="n">
        <v>0</v>
      </c>
      <c r="DM45" s="36" t="n">
        <v>0</v>
      </c>
      <c r="DN45" s="36" t="n">
        <v>0</v>
      </c>
      <c r="DO45" s="36" t="n">
        <v>0</v>
      </c>
      <c r="DP45" s="36" t="n">
        <v>0</v>
      </c>
      <c r="DQ45" s="36" t="n">
        <v>0</v>
      </c>
      <c r="DR45" s="36" t="n">
        <v>0</v>
      </c>
      <c r="DS45" s="36" t="n">
        <v>0</v>
      </c>
      <c r="DT45" s="36" t="n">
        <v>0</v>
      </c>
      <c r="DU45" s="36" t="n">
        <v>0</v>
      </c>
      <c r="DV45" s="36" t="n">
        <v>0</v>
      </c>
      <c r="DW45" s="36" t="n">
        <v>0</v>
      </c>
      <c r="DX45" s="36" t="n">
        <v>0</v>
      </c>
      <c r="DY45" s="36" t="n">
        <v>0</v>
      </c>
      <c r="DZ45" s="36" t="n">
        <v>0</v>
      </c>
      <c r="EA45" s="36" t="n">
        <v>0</v>
      </c>
      <c r="EB45" s="36" t="n">
        <v>0</v>
      </c>
      <c r="EC45" s="36" t="n">
        <v>0</v>
      </c>
      <c r="ED45" s="36" t="n">
        <v>0</v>
      </c>
      <c r="EE45" s="36" t="n">
        <v>0</v>
      </c>
      <c r="EF45" s="36" t="n">
        <v>0</v>
      </c>
      <c r="EG45" s="36" t="n">
        <v>0</v>
      </c>
      <c r="EH45" s="36" t="n">
        <v>0</v>
      </c>
      <c r="EI45" s="36" t="n">
        <v>0</v>
      </c>
      <c r="EJ45" s="36" t="n">
        <v>0</v>
      </c>
      <c r="EK45" s="36" t="n">
        <v>0</v>
      </c>
      <c r="EL45" s="36" t="n">
        <v>0</v>
      </c>
      <c r="EM45" s="36" t="n">
        <v>0</v>
      </c>
      <c r="EN45" s="36" t="n">
        <v>0</v>
      </c>
      <c r="EO45" s="36" t="n">
        <v>0</v>
      </c>
      <c r="EP45" s="36" t="n">
        <v>0</v>
      </c>
      <c r="EQ45" s="36" t="n">
        <v>0</v>
      </c>
      <c r="ER45" s="36" t="n">
        <v>0</v>
      </c>
      <c r="ES45" s="36" t="n">
        <v>0</v>
      </c>
      <c r="ET45" s="36" t="n">
        <v>0</v>
      </c>
      <c r="EU45" s="36" t="n">
        <v>0</v>
      </c>
      <c r="EV45" s="36" t="n">
        <v>0</v>
      </c>
      <c r="EW45" s="36" t="n">
        <v>0</v>
      </c>
      <c r="EX45" s="36" t="n">
        <v>0</v>
      </c>
      <c r="EY45" s="36" t="n">
        <v>0</v>
      </c>
      <c r="EZ45" s="36" t="n">
        <v>0</v>
      </c>
      <c r="FA45" s="36" t="n">
        <v>0</v>
      </c>
      <c r="FB45" s="36" t="n">
        <v>0</v>
      </c>
      <c r="FC45" s="36" t="n">
        <v>0</v>
      </c>
      <c r="FD45" s="36" t="n">
        <v>0</v>
      </c>
      <c r="FE45" s="36" t="n">
        <v>0</v>
      </c>
      <c r="FF45" s="36" t="n">
        <v>0</v>
      </c>
      <c r="FG45" s="36" t="n">
        <v>0</v>
      </c>
      <c r="FH45" s="36" t="n">
        <v>0</v>
      </c>
      <c r="FI45" s="36" t="n">
        <v>0</v>
      </c>
      <c r="FJ45" s="36" t="n">
        <v>0</v>
      </c>
      <c r="FK45" s="36" t="n">
        <v>0</v>
      </c>
      <c r="FL45" s="36" t="n">
        <v>0</v>
      </c>
      <c r="FM45" s="36" t="n">
        <v>0</v>
      </c>
      <c r="FN45" s="36" t="n">
        <v>0</v>
      </c>
      <c r="FO45" s="36" t="n">
        <v>0</v>
      </c>
      <c r="FP45" s="36" t="n">
        <v>1250</v>
      </c>
      <c r="FQ45" s="36" t="n">
        <v>1250</v>
      </c>
      <c r="FR45" s="36" t="n">
        <v>1250</v>
      </c>
      <c r="FS45" s="36" t="n">
        <v>1250</v>
      </c>
      <c r="FT45" s="36" t="n">
        <v>1250</v>
      </c>
      <c r="FU45" s="36" t="n">
        <v>1250</v>
      </c>
      <c r="FV45" s="36" t="n">
        <v>1250</v>
      </c>
      <c r="FW45" s="36" t="n">
        <v>1250</v>
      </c>
      <c r="FX45" s="36" t="n">
        <v>1250</v>
      </c>
      <c r="FY45" s="36" t="n">
        <v>1250</v>
      </c>
      <c r="FZ45" s="36" t="n">
        <v>1250</v>
      </c>
      <c r="GA45" s="36" t="n">
        <v>1250</v>
      </c>
    </row>
    <row r="46">
      <c r="A46" s="25" t="inlineStr">
        <is>
          <t>Plant Decommissioning</t>
        </is>
      </c>
      <c r="B46" s="25" t="inlineStr">
        <is>
          <t>$'000</t>
        </is>
      </c>
      <c r="C46" s="47">
        <f>SUM(D46:GA46)</f>
        <v/>
      </c>
      <c r="D46" s="36" t="n">
        <v>0</v>
      </c>
      <c r="E46" s="36" t="n">
        <v>0</v>
      </c>
      <c r="F46" s="36" t="n">
        <v>0</v>
      </c>
      <c r="G46" s="36" t="n">
        <v>0</v>
      </c>
      <c r="H46" s="36" t="n">
        <v>0</v>
      </c>
      <c r="I46" s="36" t="n">
        <v>0</v>
      </c>
      <c r="J46" s="36" t="n">
        <v>0</v>
      </c>
      <c r="K46" s="36" t="n">
        <v>0</v>
      </c>
      <c r="L46" s="36" t="n">
        <v>0</v>
      </c>
      <c r="M46" s="36" t="n">
        <v>0</v>
      </c>
      <c r="N46" s="36" t="n">
        <v>0</v>
      </c>
      <c r="O46" s="36" t="n">
        <v>0</v>
      </c>
      <c r="P46" s="36" t="n">
        <v>0</v>
      </c>
      <c r="Q46" s="36" t="n">
        <v>0</v>
      </c>
      <c r="R46" s="36" t="n">
        <v>0</v>
      </c>
      <c r="S46" s="36" t="n">
        <v>0</v>
      </c>
      <c r="T46" s="36" t="n">
        <v>0</v>
      </c>
      <c r="U46" s="36" t="n">
        <v>0</v>
      </c>
      <c r="V46" s="36" t="n">
        <v>0</v>
      </c>
      <c r="W46" s="36" t="n">
        <v>0</v>
      </c>
      <c r="X46" s="36" t="n">
        <v>0</v>
      </c>
      <c r="Y46" s="36" t="n">
        <v>0</v>
      </c>
      <c r="Z46" s="36" t="n">
        <v>0</v>
      </c>
      <c r="AA46" s="36" t="n">
        <v>0</v>
      </c>
      <c r="AB46" s="36" t="n">
        <v>0</v>
      </c>
      <c r="AC46" s="36" t="n">
        <v>0</v>
      </c>
      <c r="AD46" s="36" t="n">
        <v>0</v>
      </c>
      <c r="AE46" s="36" t="n">
        <v>0</v>
      </c>
      <c r="AF46" s="36" t="n">
        <v>0</v>
      </c>
      <c r="AG46" s="36" t="n">
        <v>0</v>
      </c>
      <c r="AH46" s="36" t="n">
        <v>0</v>
      </c>
      <c r="AI46" s="36" t="n">
        <v>0</v>
      </c>
      <c r="AJ46" s="36" t="n">
        <v>0</v>
      </c>
      <c r="AK46" s="36" t="n">
        <v>0</v>
      </c>
      <c r="AL46" s="36" t="n">
        <v>0</v>
      </c>
      <c r="AM46" s="36" t="n">
        <v>0</v>
      </c>
      <c r="AN46" s="36" t="n">
        <v>0</v>
      </c>
      <c r="AO46" s="36" t="n">
        <v>0</v>
      </c>
      <c r="AP46" s="36" t="n">
        <v>0</v>
      </c>
      <c r="AQ46" s="36" t="n">
        <v>0</v>
      </c>
      <c r="AR46" s="36" t="n">
        <v>0</v>
      </c>
      <c r="AS46" s="36" t="n">
        <v>0</v>
      </c>
      <c r="AT46" s="36" t="n">
        <v>0</v>
      </c>
      <c r="AU46" s="36" t="n">
        <v>0</v>
      </c>
      <c r="AV46" s="36" t="n">
        <v>0</v>
      </c>
      <c r="AW46" s="36" t="n">
        <v>0</v>
      </c>
      <c r="AX46" s="36" t="n">
        <v>0</v>
      </c>
      <c r="AY46" s="36" t="n">
        <v>0</v>
      </c>
      <c r="AZ46" s="36" t="n">
        <v>0</v>
      </c>
      <c r="BA46" s="36" t="n">
        <v>0</v>
      </c>
      <c r="BB46" s="36" t="n">
        <v>0</v>
      </c>
      <c r="BC46" s="36" t="n">
        <v>0</v>
      </c>
      <c r="BD46" s="36" t="n">
        <v>0</v>
      </c>
      <c r="BE46" s="36" t="n">
        <v>0</v>
      </c>
      <c r="BF46" s="36" t="n">
        <v>0</v>
      </c>
      <c r="BG46" s="36" t="n">
        <v>0</v>
      </c>
      <c r="BH46" s="36" t="n">
        <v>0</v>
      </c>
      <c r="BI46" s="36" t="n">
        <v>0</v>
      </c>
      <c r="BJ46" s="36" t="n">
        <v>0</v>
      </c>
      <c r="BK46" s="36" t="n">
        <v>0</v>
      </c>
      <c r="BL46" s="36" t="n">
        <v>0</v>
      </c>
      <c r="BM46" s="36" t="n">
        <v>0</v>
      </c>
      <c r="BN46" s="36" t="n">
        <v>0</v>
      </c>
      <c r="BO46" s="36" t="n">
        <v>0</v>
      </c>
      <c r="BP46" s="36" t="n">
        <v>0</v>
      </c>
      <c r="BQ46" s="36" t="n">
        <v>0</v>
      </c>
      <c r="BR46" s="36" t="n">
        <v>0</v>
      </c>
      <c r="BS46" s="36" t="n">
        <v>0</v>
      </c>
      <c r="BT46" s="36" t="n">
        <v>0</v>
      </c>
      <c r="BU46" s="36" t="n">
        <v>0</v>
      </c>
      <c r="BV46" s="36" t="n">
        <v>0</v>
      </c>
      <c r="BW46" s="36" t="n">
        <v>0</v>
      </c>
      <c r="BX46" s="36" t="n">
        <v>0</v>
      </c>
      <c r="BY46" s="36" t="n">
        <v>0</v>
      </c>
      <c r="BZ46" s="36" t="n">
        <v>0</v>
      </c>
      <c r="CA46" s="36" t="n">
        <v>0</v>
      </c>
      <c r="CB46" s="36" t="n">
        <v>0</v>
      </c>
      <c r="CC46" s="36" t="n">
        <v>0</v>
      </c>
      <c r="CD46" s="36" t="n">
        <v>0</v>
      </c>
      <c r="CE46" s="36" t="n">
        <v>0</v>
      </c>
      <c r="CF46" s="36" t="n">
        <v>0</v>
      </c>
      <c r="CG46" s="36" t="n">
        <v>0</v>
      </c>
      <c r="CH46" s="36" t="n">
        <v>0</v>
      </c>
      <c r="CI46" s="36" t="n">
        <v>0</v>
      </c>
      <c r="CJ46" s="36" t="n">
        <v>0</v>
      </c>
      <c r="CK46" s="36" t="n">
        <v>0</v>
      </c>
      <c r="CL46" s="36" t="n">
        <v>0</v>
      </c>
      <c r="CM46" s="36" t="n">
        <v>0</v>
      </c>
      <c r="CN46" s="36" t="n">
        <v>0</v>
      </c>
      <c r="CO46" s="36" t="n">
        <v>0</v>
      </c>
      <c r="CP46" s="36" t="n">
        <v>0</v>
      </c>
      <c r="CQ46" s="36" t="n">
        <v>0</v>
      </c>
      <c r="CR46" s="36" t="n">
        <v>0</v>
      </c>
      <c r="CS46" s="36" t="n">
        <v>0</v>
      </c>
      <c r="CT46" s="36" t="n">
        <v>0</v>
      </c>
      <c r="CU46" s="36" t="n">
        <v>0</v>
      </c>
      <c r="CV46" s="36" t="n">
        <v>0</v>
      </c>
      <c r="CW46" s="36" t="n">
        <v>0</v>
      </c>
      <c r="CX46" s="36" t="n">
        <v>0</v>
      </c>
      <c r="CY46" s="36" t="n">
        <v>0</v>
      </c>
      <c r="CZ46" s="36" t="n">
        <v>0</v>
      </c>
      <c r="DA46" s="36" t="n">
        <v>0</v>
      </c>
      <c r="DB46" s="36" t="n">
        <v>0</v>
      </c>
      <c r="DC46" s="36" t="n">
        <v>0</v>
      </c>
      <c r="DD46" s="36" t="n">
        <v>0</v>
      </c>
      <c r="DE46" s="36" t="n">
        <v>0</v>
      </c>
      <c r="DF46" s="36" t="n">
        <v>0</v>
      </c>
      <c r="DG46" s="36" t="n">
        <v>0</v>
      </c>
      <c r="DH46" s="36" t="n">
        <v>0</v>
      </c>
      <c r="DI46" s="36" t="n">
        <v>0</v>
      </c>
      <c r="DJ46" s="36" t="n">
        <v>0</v>
      </c>
      <c r="DK46" s="36" t="n">
        <v>0</v>
      </c>
      <c r="DL46" s="36" t="n">
        <v>0</v>
      </c>
      <c r="DM46" s="36" t="n">
        <v>0</v>
      </c>
      <c r="DN46" s="36" t="n">
        <v>0</v>
      </c>
      <c r="DO46" s="36" t="n">
        <v>0</v>
      </c>
      <c r="DP46" s="36" t="n">
        <v>0</v>
      </c>
      <c r="DQ46" s="36" t="n">
        <v>0</v>
      </c>
      <c r="DR46" s="36" t="n">
        <v>0</v>
      </c>
      <c r="DS46" s="36" t="n">
        <v>0</v>
      </c>
      <c r="DT46" s="36" t="n">
        <v>0</v>
      </c>
      <c r="DU46" s="36" t="n">
        <v>0</v>
      </c>
      <c r="DV46" s="36" t="n">
        <v>0</v>
      </c>
      <c r="DW46" s="36" t="n">
        <v>0</v>
      </c>
      <c r="DX46" s="36" t="n">
        <v>0</v>
      </c>
      <c r="DY46" s="36" t="n">
        <v>0</v>
      </c>
      <c r="DZ46" s="36" t="n">
        <v>0</v>
      </c>
      <c r="EA46" s="36" t="n">
        <v>0</v>
      </c>
      <c r="EB46" s="36" t="n">
        <v>0</v>
      </c>
      <c r="EC46" s="36" t="n">
        <v>0</v>
      </c>
      <c r="ED46" s="36" t="n">
        <v>0</v>
      </c>
      <c r="EE46" s="36" t="n">
        <v>0</v>
      </c>
      <c r="EF46" s="36" t="n">
        <v>0</v>
      </c>
      <c r="EG46" s="36" t="n">
        <v>0</v>
      </c>
      <c r="EH46" s="36" t="n">
        <v>0</v>
      </c>
      <c r="EI46" s="36" t="n">
        <v>0</v>
      </c>
      <c r="EJ46" s="36" t="n">
        <v>0</v>
      </c>
      <c r="EK46" s="36" t="n">
        <v>0</v>
      </c>
      <c r="EL46" s="36" t="n">
        <v>0</v>
      </c>
      <c r="EM46" s="36" t="n">
        <v>0</v>
      </c>
      <c r="EN46" s="36" t="n">
        <v>0</v>
      </c>
      <c r="EO46" s="36" t="n">
        <v>0</v>
      </c>
      <c r="EP46" s="36" t="n">
        <v>0</v>
      </c>
      <c r="EQ46" s="36" t="n">
        <v>0</v>
      </c>
      <c r="ER46" s="36" t="n">
        <v>0</v>
      </c>
      <c r="ES46" s="36" t="n">
        <v>0</v>
      </c>
      <c r="ET46" s="36" t="n">
        <v>0</v>
      </c>
      <c r="EU46" s="36" t="n">
        <v>0</v>
      </c>
      <c r="EV46" s="36" t="n">
        <v>0</v>
      </c>
      <c r="EW46" s="36" t="n">
        <v>0</v>
      </c>
      <c r="EX46" s="36" t="n">
        <v>0</v>
      </c>
      <c r="EY46" s="36" t="n">
        <v>0</v>
      </c>
      <c r="EZ46" s="36" t="n">
        <v>0</v>
      </c>
      <c r="FA46" s="36" t="n">
        <v>0</v>
      </c>
      <c r="FB46" s="36" t="n">
        <v>0</v>
      </c>
      <c r="FC46" s="36" t="n">
        <v>0</v>
      </c>
      <c r="FD46" s="36" t="n">
        <v>0</v>
      </c>
      <c r="FE46" s="36" t="n">
        <v>0</v>
      </c>
      <c r="FF46" s="36" t="n">
        <v>0</v>
      </c>
      <c r="FG46" s="36" t="n">
        <v>0</v>
      </c>
      <c r="FH46" s="36" t="n">
        <v>0</v>
      </c>
      <c r="FI46" s="36" t="n">
        <v>0</v>
      </c>
      <c r="FJ46" s="36" t="n">
        <v>0</v>
      </c>
      <c r="FK46" s="36" t="n">
        <v>0</v>
      </c>
      <c r="FL46" s="36" t="n">
        <v>0</v>
      </c>
      <c r="FM46" s="36" t="n">
        <v>0</v>
      </c>
      <c r="FN46" s="36" t="n">
        <v>0</v>
      </c>
      <c r="FO46" s="36" t="n">
        <v>0</v>
      </c>
      <c r="FP46" s="36" t="n">
        <v>667</v>
      </c>
      <c r="FQ46" s="36" t="n">
        <v>667</v>
      </c>
      <c r="FR46" s="36" t="n">
        <v>667</v>
      </c>
      <c r="FS46" s="36" t="n">
        <v>667</v>
      </c>
      <c r="FT46" s="36" t="n">
        <v>667</v>
      </c>
      <c r="FU46" s="36" t="n">
        <v>667</v>
      </c>
      <c r="FV46" s="36" t="n">
        <v>667</v>
      </c>
      <c r="FW46" s="36" t="n">
        <v>667</v>
      </c>
      <c r="FX46" s="36" t="n">
        <v>667</v>
      </c>
      <c r="FY46" s="36" t="n">
        <v>667</v>
      </c>
      <c r="FZ46" s="36" t="n">
        <v>667</v>
      </c>
      <c r="GA46" s="36" t="n">
        <v>667</v>
      </c>
    </row>
    <row r="47">
      <c r="A47" s="25" t="inlineStr">
        <is>
          <t>TSF Closure &amp; Capping</t>
        </is>
      </c>
      <c r="B47" s="25" t="inlineStr">
        <is>
          <t>$'000</t>
        </is>
      </c>
      <c r="C47" s="47">
        <f>SUM(D47:GA47)</f>
        <v/>
      </c>
      <c r="D47" s="36" t="n">
        <v>0</v>
      </c>
      <c r="E47" s="36" t="n">
        <v>0</v>
      </c>
      <c r="F47" s="36" t="n">
        <v>0</v>
      </c>
      <c r="G47" s="36" t="n">
        <v>0</v>
      </c>
      <c r="H47" s="36" t="n">
        <v>0</v>
      </c>
      <c r="I47" s="36" t="n">
        <v>0</v>
      </c>
      <c r="J47" s="36" t="n">
        <v>0</v>
      </c>
      <c r="K47" s="36" t="n">
        <v>0</v>
      </c>
      <c r="L47" s="36" t="n">
        <v>0</v>
      </c>
      <c r="M47" s="36" t="n">
        <v>0</v>
      </c>
      <c r="N47" s="36" t="n">
        <v>0</v>
      </c>
      <c r="O47" s="36" t="n">
        <v>0</v>
      </c>
      <c r="P47" s="36" t="n">
        <v>0</v>
      </c>
      <c r="Q47" s="36" t="n">
        <v>0</v>
      </c>
      <c r="R47" s="36" t="n">
        <v>0</v>
      </c>
      <c r="S47" s="36" t="n">
        <v>0</v>
      </c>
      <c r="T47" s="36" t="n">
        <v>0</v>
      </c>
      <c r="U47" s="36" t="n">
        <v>0</v>
      </c>
      <c r="V47" s="36" t="n">
        <v>0</v>
      </c>
      <c r="W47" s="36" t="n">
        <v>0</v>
      </c>
      <c r="X47" s="36" t="n">
        <v>0</v>
      </c>
      <c r="Y47" s="36" t="n">
        <v>0</v>
      </c>
      <c r="Z47" s="36" t="n">
        <v>0</v>
      </c>
      <c r="AA47" s="36" t="n">
        <v>0</v>
      </c>
      <c r="AB47" s="36" t="n">
        <v>0</v>
      </c>
      <c r="AC47" s="36" t="n">
        <v>0</v>
      </c>
      <c r="AD47" s="36" t="n">
        <v>0</v>
      </c>
      <c r="AE47" s="36" t="n">
        <v>0</v>
      </c>
      <c r="AF47" s="36" t="n">
        <v>0</v>
      </c>
      <c r="AG47" s="36" t="n">
        <v>0</v>
      </c>
      <c r="AH47" s="36" t="n">
        <v>0</v>
      </c>
      <c r="AI47" s="36" t="n">
        <v>0</v>
      </c>
      <c r="AJ47" s="36" t="n">
        <v>0</v>
      </c>
      <c r="AK47" s="36" t="n">
        <v>0</v>
      </c>
      <c r="AL47" s="36" t="n">
        <v>0</v>
      </c>
      <c r="AM47" s="36" t="n">
        <v>0</v>
      </c>
      <c r="AN47" s="36" t="n">
        <v>0</v>
      </c>
      <c r="AO47" s="36" t="n">
        <v>0</v>
      </c>
      <c r="AP47" s="36" t="n">
        <v>0</v>
      </c>
      <c r="AQ47" s="36" t="n">
        <v>0</v>
      </c>
      <c r="AR47" s="36" t="n">
        <v>0</v>
      </c>
      <c r="AS47" s="36" t="n">
        <v>0</v>
      </c>
      <c r="AT47" s="36" t="n">
        <v>0</v>
      </c>
      <c r="AU47" s="36" t="n">
        <v>0</v>
      </c>
      <c r="AV47" s="36" t="n">
        <v>0</v>
      </c>
      <c r="AW47" s="36" t="n">
        <v>0</v>
      </c>
      <c r="AX47" s="36" t="n">
        <v>0</v>
      </c>
      <c r="AY47" s="36" t="n">
        <v>0</v>
      </c>
      <c r="AZ47" s="36" t="n">
        <v>0</v>
      </c>
      <c r="BA47" s="36" t="n">
        <v>0</v>
      </c>
      <c r="BB47" s="36" t="n">
        <v>0</v>
      </c>
      <c r="BC47" s="36" t="n">
        <v>0</v>
      </c>
      <c r="BD47" s="36" t="n">
        <v>0</v>
      </c>
      <c r="BE47" s="36" t="n">
        <v>0</v>
      </c>
      <c r="BF47" s="36" t="n">
        <v>0</v>
      </c>
      <c r="BG47" s="36" t="n">
        <v>0</v>
      </c>
      <c r="BH47" s="36" t="n">
        <v>0</v>
      </c>
      <c r="BI47" s="36" t="n">
        <v>0</v>
      </c>
      <c r="BJ47" s="36" t="n">
        <v>0</v>
      </c>
      <c r="BK47" s="36" t="n">
        <v>0</v>
      </c>
      <c r="BL47" s="36" t="n">
        <v>0</v>
      </c>
      <c r="BM47" s="36" t="n">
        <v>0</v>
      </c>
      <c r="BN47" s="36" t="n">
        <v>0</v>
      </c>
      <c r="BO47" s="36" t="n">
        <v>0</v>
      </c>
      <c r="BP47" s="36" t="n">
        <v>0</v>
      </c>
      <c r="BQ47" s="36" t="n">
        <v>0</v>
      </c>
      <c r="BR47" s="36" t="n">
        <v>0</v>
      </c>
      <c r="BS47" s="36" t="n">
        <v>0</v>
      </c>
      <c r="BT47" s="36" t="n">
        <v>0</v>
      </c>
      <c r="BU47" s="36" t="n">
        <v>0</v>
      </c>
      <c r="BV47" s="36" t="n">
        <v>0</v>
      </c>
      <c r="BW47" s="36" t="n">
        <v>0</v>
      </c>
      <c r="BX47" s="36" t="n">
        <v>0</v>
      </c>
      <c r="BY47" s="36" t="n">
        <v>0</v>
      </c>
      <c r="BZ47" s="36" t="n">
        <v>0</v>
      </c>
      <c r="CA47" s="36" t="n">
        <v>0</v>
      </c>
      <c r="CB47" s="36" t="n">
        <v>0</v>
      </c>
      <c r="CC47" s="36" t="n">
        <v>0</v>
      </c>
      <c r="CD47" s="36" t="n">
        <v>0</v>
      </c>
      <c r="CE47" s="36" t="n">
        <v>0</v>
      </c>
      <c r="CF47" s="36" t="n">
        <v>0</v>
      </c>
      <c r="CG47" s="36" t="n">
        <v>0</v>
      </c>
      <c r="CH47" s="36" t="n">
        <v>0</v>
      </c>
      <c r="CI47" s="36" t="n">
        <v>0</v>
      </c>
      <c r="CJ47" s="36" t="n">
        <v>0</v>
      </c>
      <c r="CK47" s="36" t="n">
        <v>0</v>
      </c>
      <c r="CL47" s="36" t="n">
        <v>0</v>
      </c>
      <c r="CM47" s="36" t="n">
        <v>0</v>
      </c>
      <c r="CN47" s="36" t="n">
        <v>0</v>
      </c>
      <c r="CO47" s="36" t="n">
        <v>0</v>
      </c>
      <c r="CP47" s="36" t="n">
        <v>0</v>
      </c>
      <c r="CQ47" s="36" t="n">
        <v>0</v>
      </c>
      <c r="CR47" s="36" t="n">
        <v>0</v>
      </c>
      <c r="CS47" s="36" t="n">
        <v>0</v>
      </c>
      <c r="CT47" s="36" t="n">
        <v>0</v>
      </c>
      <c r="CU47" s="36" t="n">
        <v>0</v>
      </c>
      <c r="CV47" s="36" t="n">
        <v>0</v>
      </c>
      <c r="CW47" s="36" t="n">
        <v>0</v>
      </c>
      <c r="CX47" s="36" t="n">
        <v>0</v>
      </c>
      <c r="CY47" s="36" t="n">
        <v>0</v>
      </c>
      <c r="CZ47" s="36" t="n">
        <v>0</v>
      </c>
      <c r="DA47" s="36" t="n">
        <v>0</v>
      </c>
      <c r="DB47" s="36" t="n">
        <v>0</v>
      </c>
      <c r="DC47" s="36" t="n">
        <v>0</v>
      </c>
      <c r="DD47" s="36" t="n">
        <v>0</v>
      </c>
      <c r="DE47" s="36" t="n">
        <v>0</v>
      </c>
      <c r="DF47" s="36" t="n">
        <v>0</v>
      </c>
      <c r="DG47" s="36" t="n">
        <v>0</v>
      </c>
      <c r="DH47" s="36" t="n">
        <v>0</v>
      </c>
      <c r="DI47" s="36" t="n">
        <v>0</v>
      </c>
      <c r="DJ47" s="36" t="n">
        <v>0</v>
      </c>
      <c r="DK47" s="36" t="n">
        <v>0</v>
      </c>
      <c r="DL47" s="36" t="n">
        <v>0</v>
      </c>
      <c r="DM47" s="36" t="n">
        <v>0</v>
      </c>
      <c r="DN47" s="36" t="n">
        <v>0</v>
      </c>
      <c r="DO47" s="36" t="n">
        <v>0</v>
      </c>
      <c r="DP47" s="36" t="n">
        <v>0</v>
      </c>
      <c r="DQ47" s="36" t="n">
        <v>0</v>
      </c>
      <c r="DR47" s="36" t="n">
        <v>0</v>
      </c>
      <c r="DS47" s="36" t="n">
        <v>0</v>
      </c>
      <c r="DT47" s="36" t="n">
        <v>0</v>
      </c>
      <c r="DU47" s="36" t="n">
        <v>0</v>
      </c>
      <c r="DV47" s="36" t="n">
        <v>0</v>
      </c>
      <c r="DW47" s="36" t="n">
        <v>0</v>
      </c>
      <c r="DX47" s="36" t="n">
        <v>0</v>
      </c>
      <c r="DY47" s="36" t="n">
        <v>0</v>
      </c>
      <c r="DZ47" s="36" t="n">
        <v>0</v>
      </c>
      <c r="EA47" s="36" t="n">
        <v>0</v>
      </c>
      <c r="EB47" s="36" t="n">
        <v>0</v>
      </c>
      <c r="EC47" s="36" t="n">
        <v>0</v>
      </c>
      <c r="ED47" s="36" t="n">
        <v>0</v>
      </c>
      <c r="EE47" s="36" t="n">
        <v>0</v>
      </c>
      <c r="EF47" s="36" t="n">
        <v>0</v>
      </c>
      <c r="EG47" s="36" t="n">
        <v>0</v>
      </c>
      <c r="EH47" s="36" t="n">
        <v>0</v>
      </c>
      <c r="EI47" s="36" t="n">
        <v>0</v>
      </c>
      <c r="EJ47" s="36" t="n">
        <v>0</v>
      </c>
      <c r="EK47" s="36" t="n">
        <v>0</v>
      </c>
      <c r="EL47" s="36" t="n">
        <v>0</v>
      </c>
      <c r="EM47" s="36" t="n">
        <v>0</v>
      </c>
      <c r="EN47" s="36" t="n">
        <v>0</v>
      </c>
      <c r="EO47" s="36" t="n">
        <v>0</v>
      </c>
      <c r="EP47" s="36" t="n">
        <v>0</v>
      </c>
      <c r="EQ47" s="36" t="n">
        <v>0</v>
      </c>
      <c r="ER47" s="36" t="n">
        <v>0</v>
      </c>
      <c r="ES47" s="36" t="n">
        <v>0</v>
      </c>
      <c r="ET47" s="36" t="n">
        <v>0</v>
      </c>
      <c r="EU47" s="36" t="n">
        <v>0</v>
      </c>
      <c r="EV47" s="36" t="n">
        <v>0</v>
      </c>
      <c r="EW47" s="36" t="n">
        <v>0</v>
      </c>
      <c r="EX47" s="36" t="n">
        <v>0</v>
      </c>
      <c r="EY47" s="36" t="n">
        <v>0</v>
      </c>
      <c r="EZ47" s="36" t="n">
        <v>0</v>
      </c>
      <c r="FA47" s="36" t="n">
        <v>0</v>
      </c>
      <c r="FB47" s="36" t="n">
        <v>0</v>
      </c>
      <c r="FC47" s="36" t="n">
        <v>0</v>
      </c>
      <c r="FD47" s="36" t="n">
        <v>0</v>
      </c>
      <c r="FE47" s="36" t="n">
        <v>0</v>
      </c>
      <c r="FF47" s="36" t="n">
        <v>0</v>
      </c>
      <c r="FG47" s="36" t="n">
        <v>0</v>
      </c>
      <c r="FH47" s="36" t="n">
        <v>0</v>
      </c>
      <c r="FI47" s="36" t="n">
        <v>0</v>
      </c>
      <c r="FJ47" s="36" t="n">
        <v>0</v>
      </c>
      <c r="FK47" s="36" t="n">
        <v>0</v>
      </c>
      <c r="FL47" s="36" t="n">
        <v>0</v>
      </c>
      <c r="FM47" s="36" t="n">
        <v>0</v>
      </c>
      <c r="FN47" s="36" t="n">
        <v>0</v>
      </c>
      <c r="FO47" s="36" t="n">
        <v>0</v>
      </c>
      <c r="FP47" s="36" t="n">
        <v>1000</v>
      </c>
      <c r="FQ47" s="36" t="n">
        <v>1000</v>
      </c>
      <c r="FR47" s="36" t="n">
        <v>1000</v>
      </c>
      <c r="FS47" s="36" t="n">
        <v>1000</v>
      </c>
      <c r="FT47" s="36" t="n">
        <v>1000</v>
      </c>
      <c r="FU47" s="36" t="n">
        <v>1000</v>
      </c>
      <c r="FV47" s="36" t="n">
        <v>1000</v>
      </c>
      <c r="FW47" s="36" t="n">
        <v>1000</v>
      </c>
      <c r="FX47" s="36" t="n">
        <v>1000</v>
      </c>
      <c r="FY47" s="36" t="n">
        <v>1000</v>
      </c>
      <c r="FZ47" s="36" t="n">
        <v>1000</v>
      </c>
      <c r="GA47" s="36" t="n">
        <v>1000</v>
      </c>
    </row>
    <row r="48">
      <c r="A48" s="25" t="inlineStr">
        <is>
          <t>Water Treatment (Post-Close)</t>
        </is>
      </c>
      <c r="B48" s="25" t="inlineStr">
        <is>
          <t>$'000</t>
        </is>
      </c>
      <c r="C48" s="47">
        <f>SUM(D48:GA48)</f>
        <v/>
      </c>
      <c r="D48" s="36" t="n">
        <v>0</v>
      </c>
      <c r="E48" s="36" t="n">
        <v>0</v>
      </c>
      <c r="F48" s="36" t="n">
        <v>0</v>
      </c>
      <c r="G48" s="36" t="n">
        <v>0</v>
      </c>
      <c r="H48" s="36" t="n">
        <v>0</v>
      </c>
      <c r="I48" s="36" t="n">
        <v>0</v>
      </c>
      <c r="J48" s="36" t="n">
        <v>0</v>
      </c>
      <c r="K48" s="36" t="n">
        <v>0</v>
      </c>
      <c r="L48" s="36" t="n">
        <v>0</v>
      </c>
      <c r="M48" s="36" t="n">
        <v>0</v>
      </c>
      <c r="N48" s="36" t="n">
        <v>0</v>
      </c>
      <c r="O48" s="36" t="n">
        <v>0</v>
      </c>
      <c r="P48" s="36" t="n">
        <v>0</v>
      </c>
      <c r="Q48" s="36" t="n">
        <v>0</v>
      </c>
      <c r="R48" s="36" t="n">
        <v>0</v>
      </c>
      <c r="S48" s="36" t="n">
        <v>0</v>
      </c>
      <c r="T48" s="36" t="n">
        <v>0</v>
      </c>
      <c r="U48" s="36" t="n">
        <v>0</v>
      </c>
      <c r="V48" s="36" t="n">
        <v>0</v>
      </c>
      <c r="W48" s="36" t="n">
        <v>0</v>
      </c>
      <c r="X48" s="36" t="n">
        <v>0</v>
      </c>
      <c r="Y48" s="36" t="n">
        <v>0</v>
      </c>
      <c r="Z48" s="36" t="n">
        <v>0</v>
      </c>
      <c r="AA48" s="36" t="n">
        <v>0</v>
      </c>
      <c r="AB48" s="36" t="n">
        <v>0</v>
      </c>
      <c r="AC48" s="36" t="n">
        <v>0</v>
      </c>
      <c r="AD48" s="36" t="n">
        <v>0</v>
      </c>
      <c r="AE48" s="36" t="n">
        <v>0</v>
      </c>
      <c r="AF48" s="36" t="n">
        <v>0</v>
      </c>
      <c r="AG48" s="36" t="n">
        <v>0</v>
      </c>
      <c r="AH48" s="36" t="n">
        <v>0</v>
      </c>
      <c r="AI48" s="36" t="n">
        <v>0</v>
      </c>
      <c r="AJ48" s="36" t="n">
        <v>0</v>
      </c>
      <c r="AK48" s="36" t="n">
        <v>0</v>
      </c>
      <c r="AL48" s="36" t="n">
        <v>0</v>
      </c>
      <c r="AM48" s="36" t="n">
        <v>0</v>
      </c>
      <c r="AN48" s="36" t="n">
        <v>0</v>
      </c>
      <c r="AO48" s="36" t="n">
        <v>0</v>
      </c>
      <c r="AP48" s="36" t="n">
        <v>0</v>
      </c>
      <c r="AQ48" s="36" t="n">
        <v>0</v>
      </c>
      <c r="AR48" s="36" t="n">
        <v>0</v>
      </c>
      <c r="AS48" s="36" t="n">
        <v>0</v>
      </c>
      <c r="AT48" s="36" t="n">
        <v>0</v>
      </c>
      <c r="AU48" s="36" t="n">
        <v>0</v>
      </c>
      <c r="AV48" s="36" t="n">
        <v>0</v>
      </c>
      <c r="AW48" s="36" t="n">
        <v>0</v>
      </c>
      <c r="AX48" s="36" t="n">
        <v>0</v>
      </c>
      <c r="AY48" s="36" t="n">
        <v>0</v>
      </c>
      <c r="AZ48" s="36" t="n">
        <v>0</v>
      </c>
      <c r="BA48" s="36" t="n">
        <v>0</v>
      </c>
      <c r="BB48" s="36" t="n">
        <v>0</v>
      </c>
      <c r="BC48" s="36" t="n">
        <v>0</v>
      </c>
      <c r="BD48" s="36" t="n">
        <v>0</v>
      </c>
      <c r="BE48" s="36" t="n">
        <v>0</v>
      </c>
      <c r="BF48" s="36" t="n">
        <v>0</v>
      </c>
      <c r="BG48" s="36" t="n">
        <v>0</v>
      </c>
      <c r="BH48" s="36" t="n">
        <v>0</v>
      </c>
      <c r="BI48" s="36" t="n">
        <v>0</v>
      </c>
      <c r="BJ48" s="36" t="n">
        <v>0</v>
      </c>
      <c r="BK48" s="36" t="n">
        <v>0</v>
      </c>
      <c r="BL48" s="36" t="n">
        <v>0</v>
      </c>
      <c r="BM48" s="36" t="n">
        <v>0</v>
      </c>
      <c r="BN48" s="36" t="n">
        <v>0</v>
      </c>
      <c r="BO48" s="36" t="n">
        <v>0</v>
      </c>
      <c r="BP48" s="36" t="n">
        <v>0</v>
      </c>
      <c r="BQ48" s="36" t="n">
        <v>0</v>
      </c>
      <c r="BR48" s="36" t="n">
        <v>0</v>
      </c>
      <c r="BS48" s="36" t="n">
        <v>0</v>
      </c>
      <c r="BT48" s="36" t="n">
        <v>0</v>
      </c>
      <c r="BU48" s="36" t="n">
        <v>0</v>
      </c>
      <c r="BV48" s="36" t="n">
        <v>0</v>
      </c>
      <c r="BW48" s="36" t="n">
        <v>0</v>
      </c>
      <c r="BX48" s="36" t="n">
        <v>0</v>
      </c>
      <c r="BY48" s="36" t="n">
        <v>0</v>
      </c>
      <c r="BZ48" s="36" t="n">
        <v>0</v>
      </c>
      <c r="CA48" s="36" t="n">
        <v>0</v>
      </c>
      <c r="CB48" s="36" t="n">
        <v>0</v>
      </c>
      <c r="CC48" s="36" t="n">
        <v>0</v>
      </c>
      <c r="CD48" s="36" t="n">
        <v>0</v>
      </c>
      <c r="CE48" s="36" t="n">
        <v>0</v>
      </c>
      <c r="CF48" s="36" t="n">
        <v>0</v>
      </c>
      <c r="CG48" s="36" t="n">
        <v>0</v>
      </c>
      <c r="CH48" s="36" t="n">
        <v>0</v>
      </c>
      <c r="CI48" s="36" t="n">
        <v>0</v>
      </c>
      <c r="CJ48" s="36" t="n">
        <v>0</v>
      </c>
      <c r="CK48" s="36" t="n">
        <v>0</v>
      </c>
      <c r="CL48" s="36" t="n">
        <v>0</v>
      </c>
      <c r="CM48" s="36" t="n">
        <v>0</v>
      </c>
      <c r="CN48" s="36" t="n">
        <v>0</v>
      </c>
      <c r="CO48" s="36" t="n">
        <v>0</v>
      </c>
      <c r="CP48" s="36" t="n">
        <v>0</v>
      </c>
      <c r="CQ48" s="36" t="n">
        <v>0</v>
      </c>
      <c r="CR48" s="36" t="n">
        <v>0</v>
      </c>
      <c r="CS48" s="36" t="n">
        <v>0</v>
      </c>
      <c r="CT48" s="36" t="n">
        <v>0</v>
      </c>
      <c r="CU48" s="36" t="n">
        <v>0</v>
      </c>
      <c r="CV48" s="36" t="n">
        <v>0</v>
      </c>
      <c r="CW48" s="36" t="n">
        <v>0</v>
      </c>
      <c r="CX48" s="36" t="n">
        <v>0</v>
      </c>
      <c r="CY48" s="36" t="n">
        <v>0</v>
      </c>
      <c r="CZ48" s="36" t="n">
        <v>0</v>
      </c>
      <c r="DA48" s="36" t="n">
        <v>0</v>
      </c>
      <c r="DB48" s="36" t="n">
        <v>0</v>
      </c>
      <c r="DC48" s="36" t="n">
        <v>0</v>
      </c>
      <c r="DD48" s="36" t="n">
        <v>0</v>
      </c>
      <c r="DE48" s="36" t="n">
        <v>0</v>
      </c>
      <c r="DF48" s="36" t="n">
        <v>0</v>
      </c>
      <c r="DG48" s="36" t="n">
        <v>0</v>
      </c>
      <c r="DH48" s="36" t="n">
        <v>0</v>
      </c>
      <c r="DI48" s="36" t="n">
        <v>0</v>
      </c>
      <c r="DJ48" s="36" t="n">
        <v>0</v>
      </c>
      <c r="DK48" s="36" t="n">
        <v>0</v>
      </c>
      <c r="DL48" s="36" t="n">
        <v>0</v>
      </c>
      <c r="DM48" s="36" t="n">
        <v>0</v>
      </c>
      <c r="DN48" s="36" t="n">
        <v>0</v>
      </c>
      <c r="DO48" s="36" t="n">
        <v>0</v>
      </c>
      <c r="DP48" s="36" t="n">
        <v>0</v>
      </c>
      <c r="DQ48" s="36" t="n">
        <v>0</v>
      </c>
      <c r="DR48" s="36" t="n">
        <v>0</v>
      </c>
      <c r="DS48" s="36" t="n">
        <v>0</v>
      </c>
      <c r="DT48" s="36" t="n">
        <v>0</v>
      </c>
      <c r="DU48" s="36" t="n">
        <v>0</v>
      </c>
      <c r="DV48" s="36" t="n">
        <v>0</v>
      </c>
      <c r="DW48" s="36" t="n">
        <v>0</v>
      </c>
      <c r="DX48" s="36" t="n">
        <v>0</v>
      </c>
      <c r="DY48" s="36" t="n">
        <v>0</v>
      </c>
      <c r="DZ48" s="36" t="n">
        <v>0</v>
      </c>
      <c r="EA48" s="36" t="n">
        <v>0</v>
      </c>
      <c r="EB48" s="36" t="n">
        <v>0</v>
      </c>
      <c r="EC48" s="36" t="n">
        <v>0</v>
      </c>
      <c r="ED48" s="36" t="n">
        <v>0</v>
      </c>
      <c r="EE48" s="36" t="n">
        <v>0</v>
      </c>
      <c r="EF48" s="36" t="n">
        <v>0</v>
      </c>
      <c r="EG48" s="36" t="n">
        <v>0</v>
      </c>
      <c r="EH48" s="36" t="n">
        <v>0</v>
      </c>
      <c r="EI48" s="36" t="n">
        <v>0</v>
      </c>
      <c r="EJ48" s="36" t="n">
        <v>0</v>
      </c>
      <c r="EK48" s="36" t="n">
        <v>0</v>
      </c>
      <c r="EL48" s="36" t="n">
        <v>0</v>
      </c>
      <c r="EM48" s="36" t="n">
        <v>0</v>
      </c>
      <c r="EN48" s="36" t="n">
        <v>0</v>
      </c>
      <c r="EO48" s="36" t="n">
        <v>0</v>
      </c>
      <c r="EP48" s="36" t="n">
        <v>0</v>
      </c>
      <c r="EQ48" s="36" t="n">
        <v>0</v>
      </c>
      <c r="ER48" s="36" t="n">
        <v>0</v>
      </c>
      <c r="ES48" s="36" t="n">
        <v>0</v>
      </c>
      <c r="ET48" s="36" t="n">
        <v>0</v>
      </c>
      <c r="EU48" s="36" t="n">
        <v>0</v>
      </c>
      <c r="EV48" s="36" t="n">
        <v>0</v>
      </c>
      <c r="EW48" s="36" t="n">
        <v>0</v>
      </c>
      <c r="EX48" s="36" t="n">
        <v>0</v>
      </c>
      <c r="EY48" s="36" t="n">
        <v>0</v>
      </c>
      <c r="EZ48" s="36" t="n">
        <v>0</v>
      </c>
      <c r="FA48" s="36" t="n">
        <v>0</v>
      </c>
      <c r="FB48" s="36" t="n">
        <v>0</v>
      </c>
      <c r="FC48" s="36" t="n">
        <v>0</v>
      </c>
      <c r="FD48" s="36" t="n">
        <v>0</v>
      </c>
      <c r="FE48" s="36" t="n">
        <v>0</v>
      </c>
      <c r="FF48" s="36" t="n">
        <v>0</v>
      </c>
      <c r="FG48" s="36" t="n">
        <v>0</v>
      </c>
      <c r="FH48" s="36" t="n">
        <v>0</v>
      </c>
      <c r="FI48" s="36" t="n">
        <v>0</v>
      </c>
      <c r="FJ48" s="36" t="n">
        <v>0</v>
      </c>
      <c r="FK48" s="36" t="n">
        <v>0</v>
      </c>
      <c r="FL48" s="36" t="n">
        <v>0</v>
      </c>
      <c r="FM48" s="36" t="n">
        <v>0</v>
      </c>
      <c r="FN48" s="36" t="n">
        <v>0</v>
      </c>
      <c r="FO48" s="36" t="n">
        <v>0</v>
      </c>
      <c r="FP48" s="36" t="n">
        <v>417</v>
      </c>
      <c r="FQ48" s="36" t="n">
        <v>417</v>
      </c>
      <c r="FR48" s="36" t="n">
        <v>417</v>
      </c>
      <c r="FS48" s="36" t="n">
        <v>417</v>
      </c>
      <c r="FT48" s="36" t="n">
        <v>417</v>
      </c>
      <c r="FU48" s="36" t="n">
        <v>417</v>
      </c>
      <c r="FV48" s="36" t="n">
        <v>417</v>
      </c>
      <c r="FW48" s="36" t="n">
        <v>417</v>
      </c>
      <c r="FX48" s="36" t="n">
        <v>417</v>
      </c>
      <c r="FY48" s="36" t="n">
        <v>417</v>
      </c>
      <c r="FZ48" s="36" t="n">
        <v>417</v>
      </c>
      <c r="GA48" s="36" t="n">
        <v>417</v>
      </c>
    </row>
    <row r="49">
      <c r="A49" s="25" t="inlineStr">
        <is>
          <t>Environmental Monitoring</t>
        </is>
      </c>
      <c r="B49" s="25" t="inlineStr">
        <is>
          <t>$'000</t>
        </is>
      </c>
      <c r="C49" s="47">
        <f>SUM(D49:GA49)</f>
        <v/>
      </c>
      <c r="D49" s="36" t="n">
        <v>0</v>
      </c>
      <c r="E49" s="36" t="n">
        <v>0</v>
      </c>
      <c r="F49" s="36" t="n">
        <v>0</v>
      </c>
      <c r="G49" s="36" t="n">
        <v>0</v>
      </c>
      <c r="H49" s="36" t="n">
        <v>0</v>
      </c>
      <c r="I49" s="36" t="n">
        <v>0</v>
      </c>
      <c r="J49" s="36" t="n">
        <v>0</v>
      </c>
      <c r="K49" s="36" t="n">
        <v>0</v>
      </c>
      <c r="L49" s="36" t="n">
        <v>0</v>
      </c>
      <c r="M49" s="36" t="n">
        <v>0</v>
      </c>
      <c r="N49" s="36" t="n">
        <v>0</v>
      </c>
      <c r="O49" s="36" t="n">
        <v>0</v>
      </c>
      <c r="P49" s="36" t="n">
        <v>0</v>
      </c>
      <c r="Q49" s="36" t="n">
        <v>0</v>
      </c>
      <c r="R49" s="36" t="n">
        <v>0</v>
      </c>
      <c r="S49" s="36" t="n">
        <v>0</v>
      </c>
      <c r="T49" s="36" t="n">
        <v>0</v>
      </c>
      <c r="U49" s="36" t="n">
        <v>0</v>
      </c>
      <c r="V49" s="36" t="n">
        <v>0</v>
      </c>
      <c r="W49" s="36" t="n">
        <v>0</v>
      </c>
      <c r="X49" s="36" t="n">
        <v>0</v>
      </c>
      <c r="Y49" s="36" t="n">
        <v>0</v>
      </c>
      <c r="Z49" s="36" t="n">
        <v>0</v>
      </c>
      <c r="AA49" s="36" t="n">
        <v>0</v>
      </c>
      <c r="AB49" s="36" t="n">
        <v>0</v>
      </c>
      <c r="AC49" s="36" t="n">
        <v>0</v>
      </c>
      <c r="AD49" s="36" t="n">
        <v>0</v>
      </c>
      <c r="AE49" s="36" t="n">
        <v>0</v>
      </c>
      <c r="AF49" s="36" t="n">
        <v>0</v>
      </c>
      <c r="AG49" s="36" t="n">
        <v>0</v>
      </c>
      <c r="AH49" s="36" t="n">
        <v>0</v>
      </c>
      <c r="AI49" s="36" t="n">
        <v>0</v>
      </c>
      <c r="AJ49" s="36" t="n">
        <v>0</v>
      </c>
      <c r="AK49" s="36" t="n">
        <v>0</v>
      </c>
      <c r="AL49" s="36" t="n">
        <v>0</v>
      </c>
      <c r="AM49" s="36" t="n">
        <v>0</v>
      </c>
      <c r="AN49" s="36" t="n">
        <v>0</v>
      </c>
      <c r="AO49" s="36" t="n">
        <v>0</v>
      </c>
      <c r="AP49" s="36" t="n">
        <v>0</v>
      </c>
      <c r="AQ49" s="36" t="n">
        <v>0</v>
      </c>
      <c r="AR49" s="36" t="n">
        <v>0</v>
      </c>
      <c r="AS49" s="36" t="n">
        <v>0</v>
      </c>
      <c r="AT49" s="36" t="n">
        <v>0</v>
      </c>
      <c r="AU49" s="36" t="n">
        <v>0</v>
      </c>
      <c r="AV49" s="36" t="n">
        <v>0</v>
      </c>
      <c r="AW49" s="36" t="n">
        <v>0</v>
      </c>
      <c r="AX49" s="36" t="n">
        <v>0</v>
      </c>
      <c r="AY49" s="36" t="n">
        <v>0</v>
      </c>
      <c r="AZ49" s="36" t="n">
        <v>0</v>
      </c>
      <c r="BA49" s="36" t="n">
        <v>0</v>
      </c>
      <c r="BB49" s="36" t="n">
        <v>0</v>
      </c>
      <c r="BC49" s="36" t="n">
        <v>0</v>
      </c>
      <c r="BD49" s="36" t="n">
        <v>0</v>
      </c>
      <c r="BE49" s="36" t="n">
        <v>0</v>
      </c>
      <c r="BF49" s="36" t="n">
        <v>0</v>
      </c>
      <c r="BG49" s="36" t="n">
        <v>0</v>
      </c>
      <c r="BH49" s="36" t="n">
        <v>0</v>
      </c>
      <c r="BI49" s="36" t="n">
        <v>0</v>
      </c>
      <c r="BJ49" s="36" t="n">
        <v>0</v>
      </c>
      <c r="BK49" s="36" t="n">
        <v>0</v>
      </c>
      <c r="BL49" s="36" t="n">
        <v>0</v>
      </c>
      <c r="BM49" s="36" t="n">
        <v>0</v>
      </c>
      <c r="BN49" s="36" t="n">
        <v>0</v>
      </c>
      <c r="BO49" s="36" t="n">
        <v>0</v>
      </c>
      <c r="BP49" s="36" t="n">
        <v>0</v>
      </c>
      <c r="BQ49" s="36" t="n">
        <v>0</v>
      </c>
      <c r="BR49" s="36" t="n">
        <v>0</v>
      </c>
      <c r="BS49" s="36" t="n">
        <v>0</v>
      </c>
      <c r="BT49" s="36" t="n">
        <v>0</v>
      </c>
      <c r="BU49" s="36" t="n">
        <v>0</v>
      </c>
      <c r="BV49" s="36" t="n">
        <v>0</v>
      </c>
      <c r="BW49" s="36" t="n">
        <v>0</v>
      </c>
      <c r="BX49" s="36" t="n">
        <v>0</v>
      </c>
      <c r="BY49" s="36" t="n">
        <v>0</v>
      </c>
      <c r="BZ49" s="36" t="n">
        <v>0</v>
      </c>
      <c r="CA49" s="36" t="n">
        <v>0</v>
      </c>
      <c r="CB49" s="36" t="n">
        <v>0</v>
      </c>
      <c r="CC49" s="36" t="n">
        <v>0</v>
      </c>
      <c r="CD49" s="36" t="n">
        <v>0</v>
      </c>
      <c r="CE49" s="36" t="n">
        <v>0</v>
      </c>
      <c r="CF49" s="36" t="n">
        <v>0</v>
      </c>
      <c r="CG49" s="36" t="n">
        <v>0</v>
      </c>
      <c r="CH49" s="36" t="n">
        <v>0</v>
      </c>
      <c r="CI49" s="36" t="n">
        <v>0</v>
      </c>
      <c r="CJ49" s="36" t="n">
        <v>0</v>
      </c>
      <c r="CK49" s="36" t="n">
        <v>0</v>
      </c>
      <c r="CL49" s="36" t="n">
        <v>0</v>
      </c>
      <c r="CM49" s="36" t="n">
        <v>0</v>
      </c>
      <c r="CN49" s="36" t="n">
        <v>0</v>
      </c>
      <c r="CO49" s="36" t="n">
        <v>0</v>
      </c>
      <c r="CP49" s="36" t="n">
        <v>0</v>
      </c>
      <c r="CQ49" s="36" t="n">
        <v>0</v>
      </c>
      <c r="CR49" s="36" t="n">
        <v>0</v>
      </c>
      <c r="CS49" s="36" t="n">
        <v>0</v>
      </c>
      <c r="CT49" s="36" t="n">
        <v>0</v>
      </c>
      <c r="CU49" s="36" t="n">
        <v>0</v>
      </c>
      <c r="CV49" s="36" t="n">
        <v>0</v>
      </c>
      <c r="CW49" s="36" t="n">
        <v>0</v>
      </c>
      <c r="CX49" s="36" t="n">
        <v>0</v>
      </c>
      <c r="CY49" s="36" t="n">
        <v>0</v>
      </c>
      <c r="CZ49" s="36" t="n">
        <v>0</v>
      </c>
      <c r="DA49" s="36" t="n">
        <v>0</v>
      </c>
      <c r="DB49" s="36" t="n">
        <v>0</v>
      </c>
      <c r="DC49" s="36" t="n">
        <v>0</v>
      </c>
      <c r="DD49" s="36" t="n">
        <v>0</v>
      </c>
      <c r="DE49" s="36" t="n">
        <v>0</v>
      </c>
      <c r="DF49" s="36" t="n">
        <v>0</v>
      </c>
      <c r="DG49" s="36" t="n">
        <v>0</v>
      </c>
      <c r="DH49" s="36" t="n">
        <v>0</v>
      </c>
      <c r="DI49" s="36" t="n">
        <v>0</v>
      </c>
      <c r="DJ49" s="36" t="n">
        <v>0</v>
      </c>
      <c r="DK49" s="36" t="n">
        <v>0</v>
      </c>
      <c r="DL49" s="36" t="n">
        <v>0</v>
      </c>
      <c r="DM49" s="36" t="n">
        <v>0</v>
      </c>
      <c r="DN49" s="36" t="n">
        <v>0</v>
      </c>
      <c r="DO49" s="36" t="n">
        <v>0</v>
      </c>
      <c r="DP49" s="36" t="n">
        <v>0</v>
      </c>
      <c r="DQ49" s="36" t="n">
        <v>0</v>
      </c>
      <c r="DR49" s="36" t="n">
        <v>0</v>
      </c>
      <c r="DS49" s="36" t="n">
        <v>0</v>
      </c>
      <c r="DT49" s="36" t="n">
        <v>0</v>
      </c>
      <c r="DU49" s="36" t="n">
        <v>0</v>
      </c>
      <c r="DV49" s="36" t="n">
        <v>0</v>
      </c>
      <c r="DW49" s="36" t="n">
        <v>0</v>
      </c>
      <c r="DX49" s="36" t="n">
        <v>0</v>
      </c>
      <c r="DY49" s="36" t="n">
        <v>0</v>
      </c>
      <c r="DZ49" s="36" t="n">
        <v>0</v>
      </c>
      <c r="EA49" s="36" t="n">
        <v>0</v>
      </c>
      <c r="EB49" s="36" t="n">
        <v>0</v>
      </c>
      <c r="EC49" s="36" t="n">
        <v>0</v>
      </c>
      <c r="ED49" s="36" t="n">
        <v>0</v>
      </c>
      <c r="EE49" s="36" t="n">
        <v>0</v>
      </c>
      <c r="EF49" s="36" t="n">
        <v>0</v>
      </c>
      <c r="EG49" s="36" t="n">
        <v>0</v>
      </c>
      <c r="EH49" s="36" t="n">
        <v>0</v>
      </c>
      <c r="EI49" s="36" t="n">
        <v>0</v>
      </c>
      <c r="EJ49" s="36" t="n">
        <v>0</v>
      </c>
      <c r="EK49" s="36" t="n">
        <v>0</v>
      </c>
      <c r="EL49" s="36" t="n">
        <v>0</v>
      </c>
      <c r="EM49" s="36" t="n">
        <v>0</v>
      </c>
      <c r="EN49" s="36" t="n">
        <v>0</v>
      </c>
      <c r="EO49" s="36" t="n">
        <v>0</v>
      </c>
      <c r="EP49" s="36" t="n">
        <v>0</v>
      </c>
      <c r="EQ49" s="36" t="n">
        <v>0</v>
      </c>
      <c r="ER49" s="36" t="n">
        <v>0</v>
      </c>
      <c r="ES49" s="36" t="n">
        <v>0</v>
      </c>
      <c r="ET49" s="36" t="n">
        <v>0</v>
      </c>
      <c r="EU49" s="36" t="n">
        <v>0</v>
      </c>
      <c r="EV49" s="36" t="n">
        <v>0</v>
      </c>
      <c r="EW49" s="36" t="n">
        <v>0</v>
      </c>
      <c r="EX49" s="36" t="n">
        <v>0</v>
      </c>
      <c r="EY49" s="36" t="n">
        <v>0</v>
      </c>
      <c r="EZ49" s="36" t="n">
        <v>0</v>
      </c>
      <c r="FA49" s="36" t="n">
        <v>0</v>
      </c>
      <c r="FB49" s="36" t="n">
        <v>0</v>
      </c>
      <c r="FC49" s="36" t="n">
        <v>0</v>
      </c>
      <c r="FD49" s="36" t="n">
        <v>0</v>
      </c>
      <c r="FE49" s="36" t="n">
        <v>0</v>
      </c>
      <c r="FF49" s="36" t="n">
        <v>0</v>
      </c>
      <c r="FG49" s="36" t="n">
        <v>0</v>
      </c>
      <c r="FH49" s="36" t="n">
        <v>0</v>
      </c>
      <c r="FI49" s="36" t="n">
        <v>0</v>
      </c>
      <c r="FJ49" s="36" t="n">
        <v>0</v>
      </c>
      <c r="FK49" s="36" t="n">
        <v>0</v>
      </c>
      <c r="FL49" s="36" t="n">
        <v>0</v>
      </c>
      <c r="FM49" s="36" t="n">
        <v>0</v>
      </c>
      <c r="FN49" s="36" t="n">
        <v>0</v>
      </c>
      <c r="FO49" s="36" t="n">
        <v>0</v>
      </c>
      <c r="FP49" s="36" t="n">
        <v>250</v>
      </c>
      <c r="FQ49" s="36" t="n">
        <v>250</v>
      </c>
      <c r="FR49" s="36" t="n">
        <v>250</v>
      </c>
      <c r="FS49" s="36" t="n">
        <v>250</v>
      </c>
      <c r="FT49" s="36" t="n">
        <v>250</v>
      </c>
      <c r="FU49" s="36" t="n">
        <v>250</v>
      </c>
      <c r="FV49" s="36" t="n">
        <v>250</v>
      </c>
      <c r="FW49" s="36" t="n">
        <v>250</v>
      </c>
      <c r="FX49" s="36" t="n">
        <v>250</v>
      </c>
      <c r="FY49" s="36" t="n">
        <v>250</v>
      </c>
      <c r="FZ49" s="36" t="n">
        <v>250</v>
      </c>
      <c r="GA49" s="36" t="n">
        <v>250</v>
      </c>
    </row>
    <row r="50">
      <c r="A50" s="25" t="inlineStr">
        <is>
          <t>Social / Community Programs</t>
        </is>
      </c>
      <c r="B50" s="25" t="inlineStr">
        <is>
          <t>$'000</t>
        </is>
      </c>
      <c r="C50" s="47">
        <f>SUM(D50:GA50)</f>
        <v/>
      </c>
      <c r="D50" s="36" t="n">
        <v>0</v>
      </c>
      <c r="E50" s="36" t="n">
        <v>0</v>
      </c>
      <c r="F50" s="36" t="n">
        <v>0</v>
      </c>
      <c r="G50" s="36" t="n">
        <v>0</v>
      </c>
      <c r="H50" s="36" t="n">
        <v>0</v>
      </c>
      <c r="I50" s="36" t="n">
        <v>0</v>
      </c>
      <c r="J50" s="36" t="n">
        <v>0</v>
      </c>
      <c r="K50" s="36" t="n">
        <v>0</v>
      </c>
      <c r="L50" s="36" t="n">
        <v>0</v>
      </c>
      <c r="M50" s="36" t="n">
        <v>0</v>
      </c>
      <c r="N50" s="36" t="n">
        <v>0</v>
      </c>
      <c r="O50" s="36" t="n">
        <v>0</v>
      </c>
      <c r="P50" s="36" t="n">
        <v>0</v>
      </c>
      <c r="Q50" s="36" t="n">
        <v>0</v>
      </c>
      <c r="R50" s="36" t="n">
        <v>0</v>
      </c>
      <c r="S50" s="36" t="n">
        <v>0</v>
      </c>
      <c r="T50" s="36" t="n">
        <v>0</v>
      </c>
      <c r="U50" s="36" t="n">
        <v>0</v>
      </c>
      <c r="V50" s="36" t="n">
        <v>0</v>
      </c>
      <c r="W50" s="36" t="n">
        <v>0</v>
      </c>
      <c r="X50" s="36" t="n">
        <v>0</v>
      </c>
      <c r="Y50" s="36" t="n">
        <v>0</v>
      </c>
      <c r="Z50" s="36" t="n">
        <v>0</v>
      </c>
      <c r="AA50" s="36" t="n">
        <v>0</v>
      </c>
      <c r="AB50" s="36" t="n">
        <v>0</v>
      </c>
      <c r="AC50" s="36" t="n">
        <v>0</v>
      </c>
      <c r="AD50" s="36" t="n">
        <v>0</v>
      </c>
      <c r="AE50" s="36" t="n">
        <v>0</v>
      </c>
      <c r="AF50" s="36" t="n">
        <v>0</v>
      </c>
      <c r="AG50" s="36" t="n">
        <v>0</v>
      </c>
      <c r="AH50" s="36" t="n">
        <v>0</v>
      </c>
      <c r="AI50" s="36" t="n">
        <v>0</v>
      </c>
      <c r="AJ50" s="36" t="n">
        <v>0</v>
      </c>
      <c r="AK50" s="36" t="n">
        <v>0</v>
      </c>
      <c r="AL50" s="36" t="n">
        <v>0</v>
      </c>
      <c r="AM50" s="36" t="n">
        <v>0</v>
      </c>
      <c r="AN50" s="36" t="n">
        <v>0</v>
      </c>
      <c r="AO50" s="36" t="n">
        <v>0</v>
      </c>
      <c r="AP50" s="36" t="n">
        <v>0</v>
      </c>
      <c r="AQ50" s="36" t="n">
        <v>0</v>
      </c>
      <c r="AR50" s="36" t="n">
        <v>0</v>
      </c>
      <c r="AS50" s="36" t="n">
        <v>0</v>
      </c>
      <c r="AT50" s="36" t="n">
        <v>0</v>
      </c>
      <c r="AU50" s="36" t="n">
        <v>0</v>
      </c>
      <c r="AV50" s="36" t="n">
        <v>0</v>
      </c>
      <c r="AW50" s="36" t="n">
        <v>0</v>
      </c>
      <c r="AX50" s="36" t="n">
        <v>0</v>
      </c>
      <c r="AY50" s="36" t="n">
        <v>0</v>
      </c>
      <c r="AZ50" s="36" t="n">
        <v>0</v>
      </c>
      <c r="BA50" s="36" t="n">
        <v>0</v>
      </c>
      <c r="BB50" s="36" t="n">
        <v>0</v>
      </c>
      <c r="BC50" s="36" t="n">
        <v>0</v>
      </c>
      <c r="BD50" s="36" t="n">
        <v>0</v>
      </c>
      <c r="BE50" s="36" t="n">
        <v>0</v>
      </c>
      <c r="BF50" s="36" t="n">
        <v>0</v>
      </c>
      <c r="BG50" s="36" t="n">
        <v>0</v>
      </c>
      <c r="BH50" s="36" t="n">
        <v>0</v>
      </c>
      <c r="BI50" s="36" t="n">
        <v>0</v>
      </c>
      <c r="BJ50" s="36" t="n">
        <v>0</v>
      </c>
      <c r="BK50" s="36" t="n">
        <v>0</v>
      </c>
      <c r="BL50" s="36" t="n">
        <v>0</v>
      </c>
      <c r="BM50" s="36" t="n">
        <v>0</v>
      </c>
      <c r="BN50" s="36" t="n">
        <v>0</v>
      </c>
      <c r="BO50" s="36" t="n">
        <v>0</v>
      </c>
      <c r="BP50" s="36" t="n">
        <v>0</v>
      </c>
      <c r="BQ50" s="36" t="n">
        <v>0</v>
      </c>
      <c r="BR50" s="36" t="n">
        <v>0</v>
      </c>
      <c r="BS50" s="36" t="n">
        <v>0</v>
      </c>
      <c r="BT50" s="36" t="n">
        <v>0</v>
      </c>
      <c r="BU50" s="36" t="n">
        <v>0</v>
      </c>
      <c r="BV50" s="36" t="n">
        <v>0</v>
      </c>
      <c r="BW50" s="36" t="n">
        <v>0</v>
      </c>
      <c r="BX50" s="36" t="n">
        <v>0</v>
      </c>
      <c r="BY50" s="36" t="n">
        <v>0</v>
      </c>
      <c r="BZ50" s="36" t="n">
        <v>0</v>
      </c>
      <c r="CA50" s="36" t="n">
        <v>0</v>
      </c>
      <c r="CB50" s="36" t="n">
        <v>0</v>
      </c>
      <c r="CC50" s="36" t="n">
        <v>0</v>
      </c>
      <c r="CD50" s="36" t="n">
        <v>0</v>
      </c>
      <c r="CE50" s="36" t="n">
        <v>0</v>
      </c>
      <c r="CF50" s="36" t="n">
        <v>0</v>
      </c>
      <c r="CG50" s="36" t="n">
        <v>0</v>
      </c>
      <c r="CH50" s="36" t="n">
        <v>0</v>
      </c>
      <c r="CI50" s="36" t="n">
        <v>0</v>
      </c>
      <c r="CJ50" s="36" t="n">
        <v>0</v>
      </c>
      <c r="CK50" s="36" t="n">
        <v>0</v>
      </c>
      <c r="CL50" s="36" t="n">
        <v>0</v>
      </c>
      <c r="CM50" s="36" t="n">
        <v>0</v>
      </c>
      <c r="CN50" s="36" t="n">
        <v>0</v>
      </c>
      <c r="CO50" s="36" t="n">
        <v>0</v>
      </c>
      <c r="CP50" s="36" t="n">
        <v>0</v>
      </c>
      <c r="CQ50" s="36" t="n">
        <v>0</v>
      </c>
      <c r="CR50" s="36" t="n">
        <v>0</v>
      </c>
      <c r="CS50" s="36" t="n">
        <v>0</v>
      </c>
      <c r="CT50" s="36" t="n">
        <v>0</v>
      </c>
      <c r="CU50" s="36" t="n">
        <v>0</v>
      </c>
      <c r="CV50" s="36" t="n">
        <v>0</v>
      </c>
      <c r="CW50" s="36" t="n">
        <v>0</v>
      </c>
      <c r="CX50" s="36" t="n">
        <v>0</v>
      </c>
      <c r="CY50" s="36" t="n">
        <v>0</v>
      </c>
      <c r="CZ50" s="36" t="n">
        <v>0</v>
      </c>
      <c r="DA50" s="36" t="n">
        <v>0</v>
      </c>
      <c r="DB50" s="36" t="n">
        <v>0</v>
      </c>
      <c r="DC50" s="36" t="n">
        <v>0</v>
      </c>
      <c r="DD50" s="36" t="n">
        <v>0</v>
      </c>
      <c r="DE50" s="36" t="n">
        <v>0</v>
      </c>
      <c r="DF50" s="36" t="n">
        <v>0</v>
      </c>
      <c r="DG50" s="36" t="n">
        <v>0</v>
      </c>
      <c r="DH50" s="36" t="n">
        <v>0</v>
      </c>
      <c r="DI50" s="36" t="n">
        <v>0</v>
      </c>
      <c r="DJ50" s="36" t="n">
        <v>0</v>
      </c>
      <c r="DK50" s="36" t="n">
        <v>0</v>
      </c>
      <c r="DL50" s="36" t="n">
        <v>0</v>
      </c>
      <c r="DM50" s="36" t="n">
        <v>0</v>
      </c>
      <c r="DN50" s="36" t="n">
        <v>0</v>
      </c>
      <c r="DO50" s="36" t="n">
        <v>0</v>
      </c>
      <c r="DP50" s="36" t="n">
        <v>0</v>
      </c>
      <c r="DQ50" s="36" t="n">
        <v>0</v>
      </c>
      <c r="DR50" s="36" t="n">
        <v>0</v>
      </c>
      <c r="DS50" s="36" t="n">
        <v>0</v>
      </c>
      <c r="DT50" s="36" t="n">
        <v>0</v>
      </c>
      <c r="DU50" s="36" t="n">
        <v>0</v>
      </c>
      <c r="DV50" s="36" t="n">
        <v>0</v>
      </c>
      <c r="DW50" s="36" t="n">
        <v>0</v>
      </c>
      <c r="DX50" s="36" t="n">
        <v>0</v>
      </c>
      <c r="DY50" s="36" t="n">
        <v>0</v>
      </c>
      <c r="DZ50" s="36" t="n">
        <v>0</v>
      </c>
      <c r="EA50" s="36" t="n">
        <v>0</v>
      </c>
      <c r="EB50" s="36" t="n">
        <v>0</v>
      </c>
      <c r="EC50" s="36" t="n">
        <v>0</v>
      </c>
      <c r="ED50" s="36" t="n">
        <v>0</v>
      </c>
      <c r="EE50" s="36" t="n">
        <v>0</v>
      </c>
      <c r="EF50" s="36" t="n">
        <v>0</v>
      </c>
      <c r="EG50" s="36" t="n">
        <v>0</v>
      </c>
      <c r="EH50" s="36" t="n">
        <v>0</v>
      </c>
      <c r="EI50" s="36" t="n">
        <v>0</v>
      </c>
      <c r="EJ50" s="36" t="n">
        <v>0</v>
      </c>
      <c r="EK50" s="36" t="n">
        <v>0</v>
      </c>
      <c r="EL50" s="36" t="n">
        <v>0</v>
      </c>
      <c r="EM50" s="36" t="n">
        <v>0</v>
      </c>
      <c r="EN50" s="36" t="n">
        <v>0</v>
      </c>
      <c r="EO50" s="36" t="n">
        <v>0</v>
      </c>
      <c r="EP50" s="36" t="n">
        <v>0</v>
      </c>
      <c r="EQ50" s="36" t="n">
        <v>0</v>
      </c>
      <c r="ER50" s="36" t="n">
        <v>0</v>
      </c>
      <c r="ES50" s="36" t="n">
        <v>0</v>
      </c>
      <c r="ET50" s="36" t="n">
        <v>0</v>
      </c>
      <c r="EU50" s="36" t="n">
        <v>0</v>
      </c>
      <c r="EV50" s="36" t="n">
        <v>0</v>
      </c>
      <c r="EW50" s="36" t="n">
        <v>0</v>
      </c>
      <c r="EX50" s="36" t="n">
        <v>0</v>
      </c>
      <c r="EY50" s="36" t="n">
        <v>0</v>
      </c>
      <c r="EZ50" s="36" t="n">
        <v>0</v>
      </c>
      <c r="FA50" s="36" t="n">
        <v>0</v>
      </c>
      <c r="FB50" s="36" t="n">
        <v>0</v>
      </c>
      <c r="FC50" s="36" t="n">
        <v>0</v>
      </c>
      <c r="FD50" s="36" t="n">
        <v>0</v>
      </c>
      <c r="FE50" s="36" t="n">
        <v>0</v>
      </c>
      <c r="FF50" s="36" t="n">
        <v>0</v>
      </c>
      <c r="FG50" s="36" t="n">
        <v>0</v>
      </c>
      <c r="FH50" s="36" t="n">
        <v>0</v>
      </c>
      <c r="FI50" s="36" t="n">
        <v>0</v>
      </c>
      <c r="FJ50" s="36" t="n">
        <v>0</v>
      </c>
      <c r="FK50" s="36" t="n">
        <v>0</v>
      </c>
      <c r="FL50" s="36" t="n">
        <v>0</v>
      </c>
      <c r="FM50" s="36" t="n">
        <v>0</v>
      </c>
      <c r="FN50" s="36" t="n">
        <v>0</v>
      </c>
      <c r="FO50" s="36" t="n">
        <v>0</v>
      </c>
      <c r="FP50" s="36" t="n">
        <v>167</v>
      </c>
      <c r="FQ50" s="36" t="n">
        <v>167</v>
      </c>
      <c r="FR50" s="36" t="n">
        <v>167</v>
      </c>
      <c r="FS50" s="36" t="n">
        <v>167</v>
      </c>
      <c r="FT50" s="36" t="n">
        <v>167</v>
      </c>
      <c r="FU50" s="36" t="n">
        <v>167</v>
      </c>
      <c r="FV50" s="36" t="n">
        <v>167</v>
      </c>
      <c r="FW50" s="36" t="n">
        <v>167</v>
      </c>
      <c r="FX50" s="36" t="n">
        <v>167</v>
      </c>
      <c r="FY50" s="36" t="n">
        <v>167</v>
      </c>
      <c r="FZ50" s="36" t="n">
        <v>167</v>
      </c>
      <c r="GA50" s="36" t="n">
        <v>167</v>
      </c>
    </row>
    <row r="51">
      <c r="A51" s="24" t="inlineStr">
        <is>
          <t>Total Closure Capital</t>
        </is>
      </c>
      <c r="C51" s="35">
        <f>SUM(D51:GA51)</f>
        <v/>
      </c>
      <c r="D51" s="48">
        <f>D45+D46+D47+D48+D49+D50</f>
        <v/>
      </c>
      <c r="E51" s="48">
        <f>E45+E46+E47+E48+E49+E50</f>
        <v/>
      </c>
      <c r="F51" s="48">
        <f>F45+F46+F47+F48+F49+F50</f>
        <v/>
      </c>
      <c r="G51" s="48">
        <f>G45+G46+G47+G48+G49+G50</f>
        <v/>
      </c>
      <c r="H51" s="48">
        <f>H45+H46+H47+H48+H49+H50</f>
        <v/>
      </c>
      <c r="I51" s="48">
        <f>I45+I46+I47+I48+I49+I50</f>
        <v/>
      </c>
      <c r="J51" s="48">
        <f>J45+J46+J47+J48+J49+J50</f>
        <v/>
      </c>
      <c r="K51" s="48">
        <f>K45+K46+K47+K48+K49+K50</f>
        <v/>
      </c>
      <c r="L51" s="48">
        <f>L45+L46+L47+L48+L49+L50</f>
        <v/>
      </c>
      <c r="M51" s="48">
        <f>M45+M46+M47+M48+M49+M50</f>
        <v/>
      </c>
      <c r="N51" s="48">
        <f>N45+N46+N47+N48+N49+N50</f>
        <v/>
      </c>
      <c r="O51" s="48">
        <f>O45+O46+O47+O48+O49+O50</f>
        <v/>
      </c>
      <c r="P51" s="48">
        <f>P45+P46+P47+P48+P49+P50</f>
        <v/>
      </c>
      <c r="Q51" s="48">
        <f>Q45+Q46+Q47+Q48+Q49+Q50</f>
        <v/>
      </c>
      <c r="R51" s="48">
        <f>R45+R46+R47+R48+R49+R50</f>
        <v/>
      </c>
      <c r="S51" s="48">
        <f>S45+S46+S47+S48+S49+S50</f>
        <v/>
      </c>
      <c r="T51" s="48">
        <f>T45+T46+T47+T48+T49+T50</f>
        <v/>
      </c>
      <c r="U51" s="48">
        <f>U45+U46+U47+U48+U49+U50</f>
        <v/>
      </c>
      <c r="V51" s="48">
        <f>V45+V46+V47+V48+V49+V50</f>
        <v/>
      </c>
      <c r="W51" s="48">
        <f>W45+W46+W47+W48+W49+W50</f>
        <v/>
      </c>
      <c r="X51" s="48">
        <f>X45+X46+X47+X48+X49+X50</f>
        <v/>
      </c>
      <c r="Y51" s="48">
        <f>Y45+Y46+Y47+Y48+Y49+Y50</f>
        <v/>
      </c>
      <c r="Z51" s="48">
        <f>Z45+Z46+Z47+Z48+Z49+Z50</f>
        <v/>
      </c>
      <c r="AA51" s="48">
        <f>AA45+AA46+AA47+AA48+AA49+AA50</f>
        <v/>
      </c>
      <c r="AB51" s="48">
        <f>AB45+AB46+AB47+AB48+AB49+AB50</f>
        <v/>
      </c>
      <c r="AC51" s="48">
        <f>AC45+AC46+AC47+AC48+AC49+AC50</f>
        <v/>
      </c>
      <c r="AD51" s="48">
        <f>AD45+AD46+AD47+AD48+AD49+AD50</f>
        <v/>
      </c>
      <c r="AE51" s="48">
        <f>AE45+AE46+AE47+AE48+AE49+AE50</f>
        <v/>
      </c>
      <c r="AF51" s="48">
        <f>AF45+AF46+AF47+AF48+AF49+AF50</f>
        <v/>
      </c>
      <c r="AG51" s="48">
        <f>AG45+AG46+AG47+AG48+AG49+AG50</f>
        <v/>
      </c>
      <c r="AH51" s="48">
        <f>AH45+AH46+AH47+AH48+AH49+AH50</f>
        <v/>
      </c>
      <c r="AI51" s="48">
        <f>AI45+AI46+AI47+AI48+AI49+AI50</f>
        <v/>
      </c>
      <c r="AJ51" s="48">
        <f>AJ45+AJ46+AJ47+AJ48+AJ49+AJ50</f>
        <v/>
      </c>
      <c r="AK51" s="48">
        <f>AK45+AK46+AK47+AK48+AK49+AK50</f>
        <v/>
      </c>
      <c r="AL51" s="48">
        <f>AL45+AL46+AL47+AL48+AL49+AL50</f>
        <v/>
      </c>
      <c r="AM51" s="48">
        <f>AM45+AM46+AM47+AM48+AM49+AM50</f>
        <v/>
      </c>
      <c r="AN51" s="48">
        <f>AN45+AN46+AN47+AN48+AN49+AN50</f>
        <v/>
      </c>
      <c r="AO51" s="48">
        <f>AO45+AO46+AO47+AO48+AO49+AO50</f>
        <v/>
      </c>
      <c r="AP51" s="48">
        <f>AP45+AP46+AP47+AP48+AP49+AP50</f>
        <v/>
      </c>
      <c r="AQ51" s="48">
        <f>AQ45+AQ46+AQ47+AQ48+AQ49+AQ50</f>
        <v/>
      </c>
      <c r="AR51" s="48">
        <f>AR45+AR46+AR47+AR48+AR49+AR50</f>
        <v/>
      </c>
      <c r="AS51" s="48">
        <f>AS45+AS46+AS47+AS48+AS49+AS50</f>
        <v/>
      </c>
      <c r="AT51" s="48">
        <f>AT45+AT46+AT47+AT48+AT49+AT50</f>
        <v/>
      </c>
      <c r="AU51" s="48">
        <f>AU45+AU46+AU47+AU48+AU49+AU50</f>
        <v/>
      </c>
      <c r="AV51" s="48">
        <f>AV45+AV46+AV47+AV48+AV49+AV50</f>
        <v/>
      </c>
      <c r="AW51" s="48">
        <f>AW45+AW46+AW47+AW48+AW49+AW50</f>
        <v/>
      </c>
      <c r="AX51" s="48">
        <f>AX45+AX46+AX47+AX48+AX49+AX50</f>
        <v/>
      </c>
      <c r="AY51" s="48">
        <f>AY45+AY46+AY47+AY48+AY49+AY50</f>
        <v/>
      </c>
      <c r="AZ51" s="48">
        <f>AZ45+AZ46+AZ47+AZ48+AZ49+AZ50</f>
        <v/>
      </c>
      <c r="BA51" s="48">
        <f>BA45+BA46+BA47+BA48+BA49+BA50</f>
        <v/>
      </c>
      <c r="BB51" s="48">
        <f>BB45+BB46+BB47+BB48+BB49+BB50</f>
        <v/>
      </c>
      <c r="BC51" s="48">
        <f>BC45+BC46+BC47+BC48+BC49+BC50</f>
        <v/>
      </c>
      <c r="BD51" s="48">
        <f>BD45+BD46+BD47+BD48+BD49+BD50</f>
        <v/>
      </c>
      <c r="BE51" s="48">
        <f>BE45+BE46+BE47+BE48+BE49+BE50</f>
        <v/>
      </c>
      <c r="BF51" s="48">
        <f>BF45+BF46+BF47+BF48+BF49+BF50</f>
        <v/>
      </c>
      <c r="BG51" s="48">
        <f>BG45+BG46+BG47+BG48+BG49+BG50</f>
        <v/>
      </c>
      <c r="BH51" s="48">
        <f>BH45+BH46+BH47+BH48+BH49+BH50</f>
        <v/>
      </c>
      <c r="BI51" s="48">
        <f>BI45+BI46+BI47+BI48+BI49+BI50</f>
        <v/>
      </c>
      <c r="BJ51" s="48">
        <f>BJ45+BJ46+BJ47+BJ48+BJ49+BJ50</f>
        <v/>
      </c>
      <c r="BK51" s="48">
        <f>BK45+BK46+BK47+BK48+BK49+BK50</f>
        <v/>
      </c>
      <c r="BL51" s="48">
        <f>BL45+BL46+BL47+BL48+BL49+BL50</f>
        <v/>
      </c>
      <c r="BM51" s="48">
        <f>BM45+BM46+BM47+BM48+BM49+BM50</f>
        <v/>
      </c>
      <c r="BN51" s="48">
        <f>BN45+BN46+BN47+BN48+BN49+BN50</f>
        <v/>
      </c>
      <c r="BO51" s="48">
        <f>BO45+BO46+BO47+BO48+BO49+BO50</f>
        <v/>
      </c>
      <c r="BP51" s="48">
        <f>BP45+BP46+BP47+BP48+BP49+BP50</f>
        <v/>
      </c>
      <c r="BQ51" s="48">
        <f>BQ45+BQ46+BQ47+BQ48+BQ49+BQ50</f>
        <v/>
      </c>
      <c r="BR51" s="48">
        <f>BR45+BR46+BR47+BR48+BR49+BR50</f>
        <v/>
      </c>
      <c r="BS51" s="48">
        <f>BS45+BS46+BS47+BS48+BS49+BS50</f>
        <v/>
      </c>
      <c r="BT51" s="48">
        <f>BT45+BT46+BT47+BT48+BT49+BT50</f>
        <v/>
      </c>
      <c r="BU51" s="48">
        <f>BU45+BU46+BU47+BU48+BU49+BU50</f>
        <v/>
      </c>
      <c r="BV51" s="48">
        <f>BV45+BV46+BV47+BV48+BV49+BV50</f>
        <v/>
      </c>
      <c r="BW51" s="48">
        <f>BW45+BW46+BW47+BW48+BW49+BW50</f>
        <v/>
      </c>
      <c r="BX51" s="48">
        <f>BX45+BX46+BX47+BX48+BX49+BX50</f>
        <v/>
      </c>
      <c r="BY51" s="48">
        <f>BY45+BY46+BY47+BY48+BY49+BY50</f>
        <v/>
      </c>
      <c r="BZ51" s="48">
        <f>BZ45+BZ46+BZ47+BZ48+BZ49+BZ50</f>
        <v/>
      </c>
      <c r="CA51" s="48">
        <f>CA45+CA46+CA47+CA48+CA49+CA50</f>
        <v/>
      </c>
      <c r="CB51" s="48">
        <f>CB45+CB46+CB47+CB48+CB49+CB50</f>
        <v/>
      </c>
      <c r="CC51" s="48">
        <f>CC45+CC46+CC47+CC48+CC49+CC50</f>
        <v/>
      </c>
      <c r="CD51" s="48">
        <f>CD45+CD46+CD47+CD48+CD49+CD50</f>
        <v/>
      </c>
      <c r="CE51" s="48">
        <f>CE45+CE46+CE47+CE48+CE49+CE50</f>
        <v/>
      </c>
      <c r="CF51" s="48">
        <f>CF45+CF46+CF47+CF48+CF49+CF50</f>
        <v/>
      </c>
      <c r="CG51" s="48">
        <f>CG45+CG46+CG47+CG48+CG49+CG50</f>
        <v/>
      </c>
      <c r="CH51" s="48">
        <f>CH45+CH46+CH47+CH48+CH49+CH50</f>
        <v/>
      </c>
      <c r="CI51" s="48">
        <f>CI45+CI46+CI47+CI48+CI49+CI50</f>
        <v/>
      </c>
      <c r="CJ51" s="48">
        <f>CJ45+CJ46+CJ47+CJ48+CJ49+CJ50</f>
        <v/>
      </c>
      <c r="CK51" s="48">
        <f>CK45+CK46+CK47+CK48+CK49+CK50</f>
        <v/>
      </c>
      <c r="CL51" s="48">
        <f>CL45+CL46+CL47+CL48+CL49+CL50</f>
        <v/>
      </c>
      <c r="CM51" s="48">
        <f>CM45+CM46+CM47+CM48+CM49+CM50</f>
        <v/>
      </c>
      <c r="CN51" s="48">
        <f>CN45+CN46+CN47+CN48+CN49+CN50</f>
        <v/>
      </c>
      <c r="CO51" s="48">
        <f>CO45+CO46+CO47+CO48+CO49+CO50</f>
        <v/>
      </c>
      <c r="CP51" s="48">
        <f>CP45+CP46+CP47+CP48+CP49+CP50</f>
        <v/>
      </c>
      <c r="CQ51" s="48">
        <f>CQ45+CQ46+CQ47+CQ48+CQ49+CQ50</f>
        <v/>
      </c>
      <c r="CR51" s="48">
        <f>CR45+CR46+CR47+CR48+CR49+CR50</f>
        <v/>
      </c>
      <c r="CS51" s="48">
        <f>CS45+CS46+CS47+CS48+CS49+CS50</f>
        <v/>
      </c>
      <c r="CT51" s="48">
        <f>CT45+CT46+CT47+CT48+CT49+CT50</f>
        <v/>
      </c>
      <c r="CU51" s="48">
        <f>CU45+CU46+CU47+CU48+CU49+CU50</f>
        <v/>
      </c>
      <c r="CV51" s="48">
        <f>CV45+CV46+CV47+CV48+CV49+CV50</f>
        <v/>
      </c>
      <c r="CW51" s="48">
        <f>CW45+CW46+CW47+CW48+CW49+CW50</f>
        <v/>
      </c>
      <c r="CX51" s="48">
        <f>CX45+CX46+CX47+CX48+CX49+CX50</f>
        <v/>
      </c>
      <c r="CY51" s="48">
        <f>CY45+CY46+CY47+CY48+CY49+CY50</f>
        <v/>
      </c>
      <c r="CZ51" s="48">
        <f>CZ45+CZ46+CZ47+CZ48+CZ49+CZ50</f>
        <v/>
      </c>
      <c r="DA51" s="48">
        <f>DA45+DA46+DA47+DA48+DA49+DA50</f>
        <v/>
      </c>
      <c r="DB51" s="48">
        <f>DB45+DB46+DB47+DB48+DB49+DB50</f>
        <v/>
      </c>
      <c r="DC51" s="48">
        <f>DC45+DC46+DC47+DC48+DC49+DC50</f>
        <v/>
      </c>
      <c r="DD51" s="48">
        <f>DD45+DD46+DD47+DD48+DD49+DD50</f>
        <v/>
      </c>
      <c r="DE51" s="48">
        <f>DE45+DE46+DE47+DE48+DE49+DE50</f>
        <v/>
      </c>
      <c r="DF51" s="48">
        <f>DF45+DF46+DF47+DF48+DF49+DF50</f>
        <v/>
      </c>
      <c r="DG51" s="48">
        <f>DG45+DG46+DG47+DG48+DG49+DG50</f>
        <v/>
      </c>
      <c r="DH51" s="48">
        <f>DH45+DH46+DH47+DH48+DH49+DH50</f>
        <v/>
      </c>
      <c r="DI51" s="48">
        <f>DI45+DI46+DI47+DI48+DI49+DI50</f>
        <v/>
      </c>
      <c r="DJ51" s="48">
        <f>DJ45+DJ46+DJ47+DJ48+DJ49+DJ50</f>
        <v/>
      </c>
      <c r="DK51" s="48">
        <f>DK45+DK46+DK47+DK48+DK49+DK50</f>
        <v/>
      </c>
      <c r="DL51" s="48">
        <f>DL45+DL46+DL47+DL48+DL49+DL50</f>
        <v/>
      </c>
      <c r="DM51" s="48">
        <f>DM45+DM46+DM47+DM48+DM49+DM50</f>
        <v/>
      </c>
      <c r="DN51" s="48">
        <f>DN45+DN46+DN47+DN48+DN49+DN50</f>
        <v/>
      </c>
      <c r="DO51" s="48">
        <f>DO45+DO46+DO47+DO48+DO49+DO50</f>
        <v/>
      </c>
      <c r="DP51" s="48">
        <f>DP45+DP46+DP47+DP48+DP49+DP50</f>
        <v/>
      </c>
      <c r="DQ51" s="48">
        <f>DQ45+DQ46+DQ47+DQ48+DQ49+DQ50</f>
        <v/>
      </c>
      <c r="DR51" s="48">
        <f>DR45+DR46+DR47+DR48+DR49+DR50</f>
        <v/>
      </c>
      <c r="DS51" s="48">
        <f>DS45+DS46+DS47+DS48+DS49+DS50</f>
        <v/>
      </c>
      <c r="DT51" s="48">
        <f>DT45+DT46+DT47+DT48+DT49+DT50</f>
        <v/>
      </c>
      <c r="DU51" s="48">
        <f>DU45+DU46+DU47+DU48+DU49+DU50</f>
        <v/>
      </c>
      <c r="DV51" s="48">
        <f>DV45+DV46+DV47+DV48+DV49+DV50</f>
        <v/>
      </c>
      <c r="DW51" s="48">
        <f>DW45+DW46+DW47+DW48+DW49+DW50</f>
        <v/>
      </c>
      <c r="DX51" s="48">
        <f>DX45+DX46+DX47+DX48+DX49+DX50</f>
        <v/>
      </c>
      <c r="DY51" s="48">
        <f>DY45+DY46+DY47+DY48+DY49+DY50</f>
        <v/>
      </c>
      <c r="DZ51" s="48">
        <f>DZ45+DZ46+DZ47+DZ48+DZ49+DZ50</f>
        <v/>
      </c>
      <c r="EA51" s="48">
        <f>EA45+EA46+EA47+EA48+EA49+EA50</f>
        <v/>
      </c>
      <c r="EB51" s="48">
        <f>EB45+EB46+EB47+EB48+EB49+EB50</f>
        <v/>
      </c>
      <c r="EC51" s="48">
        <f>EC45+EC46+EC47+EC48+EC49+EC50</f>
        <v/>
      </c>
      <c r="ED51" s="48">
        <f>ED45+ED46+ED47+ED48+ED49+ED50</f>
        <v/>
      </c>
      <c r="EE51" s="48">
        <f>EE45+EE46+EE47+EE48+EE49+EE50</f>
        <v/>
      </c>
      <c r="EF51" s="48">
        <f>EF45+EF46+EF47+EF48+EF49+EF50</f>
        <v/>
      </c>
      <c r="EG51" s="48">
        <f>EG45+EG46+EG47+EG48+EG49+EG50</f>
        <v/>
      </c>
      <c r="EH51" s="48">
        <f>EH45+EH46+EH47+EH48+EH49+EH50</f>
        <v/>
      </c>
      <c r="EI51" s="48">
        <f>EI45+EI46+EI47+EI48+EI49+EI50</f>
        <v/>
      </c>
      <c r="EJ51" s="48">
        <f>EJ45+EJ46+EJ47+EJ48+EJ49+EJ50</f>
        <v/>
      </c>
      <c r="EK51" s="48">
        <f>EK45+EK46+EK47+EK48+EK49+EK50</f>
        <v/>
      </c>
      <c r="EL51" s="48">
        <f>EL45+EL46+EL47+EL48+EL49+EL50</f>
        <v/>
      </c>
      <c r="EM51" s="48">
        <f>EM45+EM46+EM47+EM48+EM49+EM50</f>
        <v/>
      </c>
      <c r="EN51" s="48">
        <f>EN45+EN46+EN47+EN48+EN49+EN50</f>
        <v/>
      </c>
      <c r="EO51" s="48">
        <f>EO45+EO46+EO47+EO48+EO49+EO50</f>
        <v/>
      </c>
      <c r="EP51" s="48">
        <f>EP45+EP46+EP47+EP48+EP49+EP50</f>
        <v/>
      </c>
      <c r="EQ51" s="48">
        <f>EQ45+EQ46+EQ47+EQ48+EQ49+EQ50</f>
        <v/>
      </c>
      <c r="ER51" s="48">
        <f>ER45+ER46+ER47+ER48+ER49+ER50</f>
        <v/>
      </c>
      <c r="ES51" s="48">
        <f>ES45+ES46+ES47+ES48+ES49+ES50</f>
        <v/>
      </c>
      <c r="ET51" s="48">
        <f>ET45+ET46+ET47+ET48+ET49+ET50</f>
        <v/>
      </c>
      <c r="EU51" s="48">
        <f>EU45+EU46+EU47+EU48+EU49+EU50</f>
        <v/>
      </c>
      <c r="EV51" s="48">
        <f>EV45+EV46+EV47+EV48+EV49+EV50</f>
        <v/>
      </c>
      <c r="EW51" s="48">
        <f>EW45+EW46+EW47+EW48+EW49+EW50</f>
        <v/>
      </c>
      <c r="EX51" s="48">
        <f>EX45+EX46+EX47+EX48+EX49+EX50</f>
        <v/>
      </c>
      <c r="EY51" s="48">
        <f>EY45+EY46+EY47+EY48+EY49+EY50</f>
        <v/>
      </c>
      <c r="EZ51" s="48">
        <f>EZ45+EZ46+EZ47+EZ48+EZ49+EZ50</f>
        <v/>
      </c>
      <c r="FA51" s="48">
        <f>FA45+FA46+FA47+FA48+FA49+FA50</f>
        <v/>
      </c>
      <c r="FB51" s="48">
        <f>FB45+FB46+FB47+FB48+FB49+FB50</f>
        <v/>
      </c>
      <c r="FC51" s="48">
        <f>FC45+FC46+FC47+FC48+FC49+FC50</f>
        <v/>
      </c>
      <c r="FD51" s="48">
        <f>FD45+FD46+FD47+FD48+FD49+FD50</f>
        <v/>
      </c>
      <c r="FE51" s="48">
        <f>FE45+FE46+FE47+FE48+FE49+FE50</f>
        <v/>
      </c>
      <c r="FF51" s="48">
        <f>FF45+FF46+FF47+FF48+FF49+FF50</f>
        <v/>
      </c>
      <c r="FG51" s="48">
        <f>FG45+FG46+FG47+FG48+FG49+FG50</f>
        <v/>
      </c>
      <c r="FH51" s="48">
        <f>FH45+FH46+FH47+FH48+FH49+FH50</f>
        <v/>
      </c>
      <c r="FI51" s="48">
        <f>FI45+FI46+FI47+FI48+FI49+FI50</f>
        <v/>
      </c>
      <c r="FJ51" s="48">
        <f>FJ45+FJ46+FJ47+FJ48+FJ49+FJ50</f>
        <v/>
      </c>
      <c r="FK51" s="48">
        <f>FK45+FK46+FK47+FK48+FK49+FK50</f>
        <v/>
      </c>
      <c r="FL51" s="48">
        <f>FL45+FL46+FL47+FL48+FL49+FL50</f>
        <v/>
      </c>
      <c r="FM51" s="48">
        <f>FM45+FM46+FM47+FM48+FM49+FM50</f>
        <v/>
      </c>
      <c r="FN51" s="48">
        <f>FN45+FN46+FN47+FN48+FN49+FN50</f>
        <v/>
      </c>
      <c r="FO51" s="48">
        <f>FO45+FO46+FO47+FO48+FO49+FO50</f>
        <v/>
      </c>
      <c r="FP51" s="48">
        <f>FP45+FP46+FP47+FP48+FP49+FP50</f>
        <v/>
      </c>
      <c r="FQ51" s="48">
        <f>FQ45+FQ46+FQ47+FQ48+FQ49+FQ50</f>
        <v/>
      </c>
      <c r="FR51" s="48">
        <f>FR45+FR46+FR47+FR48+FR49+FR50</f>
        <v/>
      </c>
      <c r="FS51" s="48">
        <f>FS45+FS46+FS47+FS48+FS49+FS50</f>
        <v/>
      </c>
      <c r="FT51" s="48">
        <f>FT45+FT46+FT47+FT48+FT49+FT50</f>
        <v/>
      </c>
      <c r="FU51" s="48">
        <f>FU45+FU46+FU47+FU48+FU49+FU50</f>
        <v/>
      </c>
      <c r="FV51" s="48">
        <f>FV45+FV46+FV47+FV48+FV49+FV50</f>
        <v/>
      </c>
      <c r="FW51" s="48">
        <f>FW45+FW46+FW47+FW48+FW49+FW50</f>
        <v/>
      </c>
      <c r="FX51" s="48">
        <f>FX45+FX46+FX47+FX48+FX49+FX50</f>
        <v/>
      </c>
      <c r="FY51" s="48">
        <f>FY45+FY46+FY47+FY48+FY49+FY50</f>
        <v/>
      </c>
      <c r="FZ51" s="48">
        <f>FZ45+FZ46+FZ47+FZ48+FZ49+FZ50</f>
        <v/>
      </c>
      <c r="GA51" s="48">
        <f>GA45+GA46+GA47+GA48+GA49+GA50</f>
        <v/>
      </c>
    </row>
    <row r="53">
      <c r="A53" s="34" t="inlineStr">
        <is>
          <t>TOTAL CAPITAL EXPENDITURE</t>
        </is>
      </c>
      <c r="B53" s="34" t="n"/>
      <c r="C53" s="34" t="n"/>
      <c r="D53" s="34" t="n"/>
      <c r="E53" s="34" t="n"/>
      <c r="F53" s="34" t="n"/>
      <c r="G53" s="34" t="n"/>
      <c r="H53" s="34" t="n"/>
      <c r="I53" s="34" t="n"/>
      <c r="J53" s="34" t="n"/>
      <c r="K53" s="34" t="n"/>
      <c r="L53" s="34" t="n"/>
      <c r="M53" s="34" t="n"/>
      <c r="N53" s="34" t="n"/>
      <c r="O53" s="34" t="n"/>
      <c r="P53" s="34" t="n"/>
      <c r="Q53" s="34" t="n"/>
      <c r="R53" s="34" t="n"/>
      <c r="S53" s="34" t="n"/>
      <c r="T53" s="34" t="n"/>
      <c r="U53" s="34" t="n"/>
      <c r="V53" s="34" t="n"/>
      <c r="W53" s="34" t="n"/>
      <c r="X53" s="34" t="n"/>
      <c r="Y53" s="34" t="n"/>
      <c r="Z53" s="34" t="n"/>
      <c r="AA53" s="34" t="n"/>
      <c r="AB53" s="34" t="n"/>
      <c r="AC53" s="34" t="n"/>
      <c r="AD53" s="34" t="n"/>
      <c r="AE53" s="34" t="n"/>
      <c r="AF53" s="34" t="n"/>
      <c r="AG53" s="34" t="n"/>
      <c r="AH53" s="34" t="n"/>
      <c r="AI53" s="34" t="n"/>
      <c r="AJ53" s="34" t="n"/>
      <c r="AK53" s="34" t="n"/>
      <c r="AL53" s="34" t="n"/>
      <c r="AM53" s="34" t="n"/>
      <c r="AN53" s="34" t="n"/>
      <c r="AO53" s="34" t="n"/>
      <c r="AP53" s="34" t="n"/>
      <c r="AQ53" s="34" t="n"/>
      <c r="AR53" s="34" t="n"/>
      <c r="AS53" s="34" t="n"/>
      <c r="AT53" s="34" t="n"/>
      <c r="AU53" s="34" t="n"/>
      <c r="AV53" s="34" t="n"/>
      <c r="AW53" s="34" t="n"/>
      <c r="AX53" s="34" t="n"/>
      <c r="AY53" s="34" t="n"/>
      <c r="AZ53" s="34" t="n"/>
      <c r="BA53" s="34" t="n"/>
      <c r="BB53" s="34" t="n"/>
      <c r="BC53" s="34" t="n"/>
      <c r="BD53" s="34" t="n"/>
      <c r="BE53" s="34" t="n"/>
      <c r="BF53" s="34" t="n"/>
      <c r="BG53" s="34" t="n"/>
      <c r="BH53" s="34" t="n"/>
      <c r="BI53" s="34" t="n"/>
      <c r="BJ53" s="34" t="n"/>
      <c r="BK53" s="34" t="n"/>
      <c r="BL53" s="34" t="n"/>
      <c r="BM53" s="34" t="n"/>
      <c r="BN53" s="34" t="n"/>
      <c r="BO53" s="34" t="n"/>
      <c r="BP53" s="34" t="n"/>
      <c r="BQ53" s="34" t="n"/>
      <c r="BR53" s="34" t="n"/>
      <c r="BS53" s="34" t="n"/>
      <c r="BT53" s="34" t="n"/>
      <c r="BU53" s="34" t="n"/>
      <c r="BV53" s="34" t="n"/>
      <c r="BW53" s="34" t="n"/>
      <c r="BX53" s="34" t="n"/>
      <c r="BY53" s="34" t="n"/>
      <c r="BZ53" s="34" t="n"/>
      <c r="CA53" s="34" t="n"/>
      <c r="CB53" s="34" t="n"/>
      <c r="CC53" s="34" t="n"/>
      <c r="CD53" s="34" t="n"/>
      <c r="CE53" s="34" t="n"/>
      <c r="CF53" s="34" t="n"/>
      <c r="CG53" s="34" t="n"/>
      <c r="CH53" s="34" t="n"/>
      <c r="CI53" s="34" t="n"/>
      <c r="CJ53" s="34" t="n"/>
      <c r="CK53" s="34" t="n"/>
      <c r="CL53" s="34" t="n"/>
      <c r="CM53" s="34" t="n"/>
      <c r="CN53" s="34" t="n"/>
      <c r="CO53" s="34" t="n"/>
      <c r="CP53" s="34" t="n"/>
      <c r="CQ53" s="34" t="n"/>
      <c r="CR53" s="34" t="n"/>
      <c r="CS53" s="34" t="n"/>
      <c r="CT53" s="34" t="n"/>
      <c r="CU53" s="34" t="n"/>
      <c r="CV53" s="34" t="n"/>
      <c r="CW53" s="34" t="n"/>
      <c r="CX53" s="34" t="n"/>
      <c r="CY53" s="34" t="n"/>
      <c r="CZ53" s="34" t="n"/>
      <c r="DA53" s="34" t="n"/>
      <c r="DB53" s="34" t="n"/>
      <c r="DC53" s="34" t="n"/>
      <c r="DD53" s="34" t="n"/>
      <c r="DE53" s="34" t="n"/>
      <c r="DF53" s="34" t="n"/>
      <c r="DG53" s="34" t="n"/>
      <c r="DH53" s="34" t="n"/>
      <c r="DI53" s="34" t="n"/>
      <c r="DJ53" s="34" t="n"/>
      <c r="DK53" s="34" t="n"/>
      <c r="DL53" s="34" t="n"/>
      <c r="DM53" s="34" t="n"/>
      <c r="DN53" s="34" t="n"/>
      <c r="DO53" s="34" t="n"/>
      <c r="DP53" s="34" t="n"/>
      <c r="DQ53" s="34" t="n"/>
      <c r="DR53" s="34" t="n"/>
      <c r="DS53" s="34" t="n"/>
      <c r="DT53" s="34" t="n"/>
      <c r="DU53" s="34" t="n"/>
      <c r="DV53" s="34" t="n"/>
      <c r="DW53" s="34" t="n"/>
      <c r="DX53" s="34" t="n"/>
      <c r="DY53" s="34" t="n"/>
      <c r="DZ53" s="34" t="n"/>
      <c r="EA53" s="34" t="n"/>
      <c r="EB53" s="34" t="n"/>
      <c r="EC53" s="34" t="n"/>
      <c r="ED53" s="34" t="n"/>
      <c r="EE53" s="34" t="n"/>
      <c r="EF53" s="34" t="n"/>
      <c r="EG53" s="34" t="n"/>
      <c r="EH53" s="34" t="n"/>
      <c r="EI53" s="34" t="n"/>
      <c r="EJ53" s="34" t="n"/>
      <c r="EK53" s="34" t="n"/>
      <c r="EL53" s="34" t="n"/>
      <c r="EM53" s="34" t="n"/>
      <c r="EN53" s="34" t="n"/>
      <c r="EO53" s="34" t="n"/>
      <c r="EP53" s="34" t="n"/>
      <c r="EQ53" s="34" t="n"/>
      <c r="ER53" s="34" t="n"/>
      <c r="ES53" s="34" t="n"/>
      <c r="ET53" s="34" t="n"/>
      <c r="EU53" s="34" t="n"/>
      <c r="EV53" s="34" t="n"/>
      <c r="EW53" s="34" t="n"/>
      <c r="EX53" s="34" t="n"/>
      <c r="EY53" s="34" t="n"/>
      <c r="EZ53" s="34" t="n"/>
      <c r="FA53" s="34" t="n"/>
      <c r="FB53" s="34" t="n"/>
      <c r="FC53" s="34" t="n"/>
      <c r="FD53" s="34" t="n"/>
      <c r="FE53" s="34" t="n"/>
      <c r="FF53" s="34" t="n"/>
      <c r="FG53" s="34" t="n"/>
      <c r="FH53" s="34" t="n"/>
      <c r="FI53" s="34" t="n"/>
      <c r="FJ53" s="34" t="n"/>
      <c r="FK53" s="34" t="n"/>
      <c r="FL53" s="34" t="n"/>
      <c r="FM53" s="34" t="n"/>
      <c r="FN53" s="34" t="n"/>
      <c r="FO53" s="34" t="n"/>
      <c r="FP53" s="34" t="n"/>
      <c r="FQ53" s="34" t="n"/>
      <c r="FR53" s="34" t="n"/>
      <c r="FS53" s="34" t="n"/>
      <c r="FT53" s="34" t="n"/>
      <c r="FU53" s="34" t="n"/>
      <c r="FV53" s="34" t="n"/>
      <c r="FW53" s="34" t="n"/>
      <c r="FX53" s="34" t="n"/>
      <c r="FY53" s="34" t="n"/>
      <c r="FZ53" s="34" t="n"/>
      <c r="GA53" s="34" t="n"/>
    </row>
    <row r="54">
      <c r="A54" s="24" t="inlineStr">
        <is>
          <t>Grand Total CapEx</t>
        </is>
      </c>
      <c r="C54" s="35">
        <f>SUM(D54:GA54)</f>
        <v/>
      </c>
      <c r="D54" s="49">
        <f>D18+D33+D42+D51</f>
        <v/>
      </c>
      <c r="E54" s="49">
        <f>E18+E33+E42+E51</f>
        <v/>
      </c>
      <c r="F54" s="49">
        <f>F18+F33+F42+F51</f>
        <v/>
      </c>
      <c r="G54" s="49">
        <f>G18+G33+G42+G51</f>
        <v/>
      </c>
      <c r="H54" s="49">
        <f>H18+H33+H42+H51</f>
        <v/>
      </c>
      <c r="I54" s="49">
        <f>I18+I33+I42+I51</f>
        <v/>
      </c>
      <c r="J54" s="49">
        <f>J18+J33+J42+J51</f>
        <v/>
      </c>
      <c r="K54" s="49">
        <f>K18+K33+K42+K51</f>
        <v/>
      </c>
      <c r="L54" s="49">
        <f>L18+L33+L42+L51</f>
        <v/>
      </c>
      <c r="M54" s="49">
        <f>M18+M33+M42+M51</f>
        <v/>
      </c>
      <c r="N54" s="49">
        <f>N18+N33+N42+N51</f>
        <v/>
      </c>
      <c r="O54" s="49">
        <f>O18+O33+O42+O51</f>
        <v/>
      </c>
      <c r="P54" s="49">
        <f>P18+P33+P42+P51</f>
        <v/>
      </c>
      <c r="Q54" s="49">
        <f>Q18+Q33+Q42+Q51</f>
        <v/>
      </c>
      <c r="R54" s="49">
        <f>R18+R33+R42+R51</f>
        <v/>
      </c>
      <c r="S54" s="49">
        <f>S18+S33+S42+S51</f>
        <v/>
      </c>
      <c r="T54" s="49">
        <f>T18+T33+T42+T51</f>
        <v/>
      </c>
      <c r="U54" s="49">
        <f>U18+U33+U42+U51</f>
        <v/>
      </c>
      <c r="V54" s="49">
        <f>V18+V33+V42+V51</f>
        <v/>
      </c>
      <c r="W54" s="49">
        <f>W18+W33+W42+W51</f>
        <v/>
      </c>
      <c r="X54" s="49">
        <f>X18+X33+X42+X51</f>
        <v/>
      </c>
      <c r="Y54" s="49">
        <f>Y18+Y33+Y42+Y51</f>
        <v/>
      </c>
      <c r="Z54" s="49">
        <f>Z18+Z33+Z42+Z51</f>
        <v/>
      </c>
      <c r="AA54" s="49">
        <f>AA18+AA33+AA42+AA51</f>
        <v/>
      </c>
      <c r="AB54" s="49">
        <f>AB18+AB33+AB42+AB51</f>
        <v/>
      </c>
      <c r="AC54" s="49">
        <f>AC18+AC33+AC42+AC51</f>
        <v/>
      </c>
      <c r="AD54" s="49">
        <f>AD18+AD33+AD42+AD51</f>
        <v/>
      </c>
      <c r="AE54" s="49">
        <f>AE18+AE33+AE42+AE51</f>
        <v/>
      </c>
      <c r="AF54" s="49">
        <f>AF18+AF33+AF42+AF51</f>
        <v/>
      </c>
      <c r="AG54" s="49">
        <f>AG18+AG33+AG42+AG51</f>
        <v/>
      </c>
      <c r="AH54" s="49">
        <f>AH18+AH33+AH42+AH51</f>
        <v/>
      </c>
      <c r="AI54" s="49">
        <f>AI18+AI33+AI42+AI51</f>
        <v/>
      </c>
      <c r="AJ54" s="49">
        <f>AJ18+AJ33+AJ42+AJ51</f>
        <v/>
      </c>
      <c r="AK54" s="49">
        <f>AK18+AK33+AK42+AK51</f>
        <v/>
      </c>
      <c r="AL54" s="49">
        <f>AL18+AL33+AL42+AL51</f>
        <v/>
      </c>
      <c r="AM54" s="49">
        <f>AM18+AM33+AM42+AM51</f>
        <v/>
      </c>
      <c r="AN54" s="49">
        <f>AN18+AN33+AN42+AN51</f>
        <v/>
      </c>
      <c r="AO54" s="49">
        <f>AO18+AO33+AO42+AO51</f>
        <v/>
      </c>
      <c r="AP54" s="49">
        <f>AP18+AP33+AP42+AP51</f>
        <v/>
      </c>
      <c r="AQ54" s="49">
        <f>AQ18+AQ33+AQ42+AQ51</f>
        <v/>
      </c>
      <c r="AR54" s="49">
        <f>AR18+AR33+AR42+AR51</f>
        <v/>
      </c>
      <c r="AS54" s="49">
        <f>AS18+AS33+AS42+AS51</f>
        <v/>
      </c>
      <c r="AT54" s="49">
        <f>AT18+AT33+AT42+AT51</f>
        <v/>
      </c>
      <c r="AU54" s="49">
        <f>AU18+AU33+AU42+AU51</f>
        <v/>
      </c>
      <c r="AV54" s="49">
        <f>AV18+AV33+AV42+AV51</f>
        <v/>
      </c>
      <c r="AW54" s="49">
        <f>AW18+AW33+AW42+AW51</f>
        <v/>
      </c>
      <c r="AX54" s="49">
        <f>AX18+AX33+AX42+AX51</f>
        <v/>
      </c>
      <c r="AY54" s="49">
        <f>AY18+AY33+AY42+AY51</f>
        <v/>
      </c>
      <c r="AZ54" s="49">
        <f>AZ18+AZ33+AZ42+AZ51</f>
        <v/>
      </c>
      <c r="BA54" s="49">
        <f>BA18+BA33+BA42+BA51</f>
        <v/>
      </c>
      <c r="BB54" s="49">
        <f>BB18+BB33+BB42+BB51</f>
        <v/>
      </c>
      <c r="BC54" s="49">
        <f>BC18+BC33+BC42+BC51</f>
        <v/>
      </c>
      <c r="BD54" s="49">
        <f>BD18+BD33+BD42+BD51</f>
        <v/>
      </c>
      <c r="BE54" s="49">
        <f>BE18+BE33+BE42+BE51</f>
        <v/>
      </c>
      <c r="BF54" s="49">
        <f>BF18+BF33+BF42+BF51</f>
        <v/>
      </c>
      <c r="BG54" s="49">
        <f>BG18+BG33+BG42+BG51</f>
        <v/>
      </c>
      <c r="BH54" s="49">
        <f>BH18+BH33+BH42+BH51</f>
        <v/>
      </c>
      <c r="BI54" s="49">
        <f>BI18+BI33+BI42+BI51</f>
        <v/>
      </c>
      <c r="BJ54" s="49">
        <f>BJ18+BJ33+BJ42+BJ51</f>
        <v/>
      </c>
      <c r="BK54" s="49">
        <f>BK18+BK33+BK42+BK51</f>
        <v/>
      </c>
      <c r="BL54" s="49">
        <f>BL18+BL33+BL42+BL51</f>
        <v/>
      </c>
      <c r="BM54" s="49">
        <f>BM18+BM33+BM42+BM51</f>
        <v/>
      </c>
      <c r="BN54" s="49">
        <f>BN18+BN33+BN42+BN51</f>
        <v/>
      </c>
      <c r="BO54" s="49">
        <f>BO18+BO33+BO42+BO51</f>
        <v/>
      </c>
      <c r="BP54" s="49">
        <f>BP18+BP33+BP42+BP51</f>
        <v/>
      </c>
      <c r="BQ54" s="49">
        <f>BQ18+BQ33+BQ42+BQ51</f>
        <v/>
      </c>
      <c r="BR54" s="49">
        <f>BR18+BR33+BR42+BR51</f>
        <v/>
      </c>
      <c r="BS54" s="49">
        <f>BS18+BS33+BS42+BS51</f>
        <v/>
      </c>
      <c r="BT54" s="49">
        <f>BT18+BT33+BT42+BT51</f>
        <v/>
      </c>
      <c r="BU54" s="49">
        <f>BU18+BU33+BU42+BU51</f>
        <v/>
      </c>
      <c r="BV54" s="49">
        <f>BV18+BV33+BV42+BV51</f>
        <v/>
      </c>
      <c r="BW54" s="49">
        <f>BW18+BW33+BW42+BW51</f>
        <v/>
      </c>
      <c r="BX54" s="49">
        <f>BX18+BX33+BX42+BX51</f>
        <v/>
      </c>
      <c r="BY54" s="49">
        <f>BY18+BY33+BY42+BY51</f>
        <v/>
      </c>
      <c r="BZ54" s="49">
        <f>BZ18+BZ33+BZ42+BZ51</f>
        <v/>
      </c>
      <c r="CA54" s="49">
        <f>CA18+CA33+CA42+CA51</f>
        <v/>
      </c>
      <c r="CB54" s="49">
        <f>CB18+CB33+CB42+CB51</f>
        <v/>
      </c>
      <c r="CC54" s="49">
        <f>CC18+CC33+CC42+CC51</f>
        <v/>
      </c>
      <c r="CD54" s="49">
        <f>CD18+CD33+CD42+CD51</f>
        <v/>
      </c>
      <c r="CE54" s="49">
        <f>CE18+CE33+CE42+CE51</f>
        <v/>
      </c>
      <c r="CF54" s="49">
        <f>CF18+CF33+CF42+CF51</f>
        <v/>
      </c>
      <c r="CG54" s="49">
        <f>CG18+CG33+CG42+CG51</f>
        <v/>
      </c>
      <c r="CH54" s="49">
        <f>CH18+CH33+CH42+CH51</f>
        <v/>
      </c>
      <c r="CI54" s="49">
        <f>CI18+CI33+CI42+CI51</f>
        <v/>
      </c>
      <c r="CJ54" s="49">
        <f>CJ18+CJ33+CJ42+CJ51</f>
        <v/>
      </c>
      <c r="CK54" s="49">
        <f>CK18+CK33+CK42+CK51</f>
        <v/>
      </c>
      <c r="CL54" s="49">
        <f>CL18+CL33+CL42+CL51</f>
        <v/>
      </c>
      <c r="CM54" s="49">
        <f>CM18+CM33+CM42+CM51</f>
        <v/>
      </c>
      <c r="CN54" s="49">
        <f>CN18+CN33+CN42+CN51</f>
        <v/>
      </c>
      <c r="CO54" s="49">
        <f>CO18+CO33+CO42+CO51</f>
        <v/>
      </c>
      <c r="CP54" s="49">
        <f>CP18+CP33+CP42+CP51</f>
        <v/>
      </c>
      <c r="CQ54" s="49">
        <f>CQ18+CQ33+CQ42+CQ51</f>
        <v/>
      </c>
      <c r="CR54" s="49">
        <f>CR18+CR33+CR42+CR51</f>
        <v/>
      </c>
      <c r="CS54" s="49">
        <f>CS18+CS33+CS42+CS51</f>
        <v/>
      </c>
      <c r="CT54" s="49">
        <f>CT18+CT33+CT42+CT51</f>
        <v/>
      </c>
      <c r="CU54" s="49">
        <f>CU18+CU33+CU42+CU51</f>
        <v/>
      </c>
      <c r="CV54" s="49">
        <f>CV18+CV33+CV42+CV51</f>
        <v/>
      </c>
      <c r="CW54" s="49">
        <f>CW18+CW33+CW42+CW51</f>
        <v/>
      </c>
      <c r="CX54" s="49">
        <f>CX18+CX33+CX42+CX51</f>
        <v/>
      </c>
      <c r="CY54" s="49">
        <f>CY18+CY33+CY42+CY51</f>
        <v/>
      </c>
      <c r="CZ54" s="49">
        <f>CZ18+CZ33+CZ42+CZ51</f>
        <v/>
      </c>
      <c r="DA54" s="49">
        <f>DA18+DA33+DA42+DA51</f>
        <v/>
      </c>
      <c r="DB54" s="49">
        <f>DB18+DB33+DB42+DB51</f>
        <v/>
      </c>
      <c r="DC54" s="49">
        <f>DC18+DC33+DC42+DC51</f>
        <v/>
      </c>
      <c r="DD54" s="49">
        <f>DD18+DD33+DD42+DD51</f>
        <v/>
      </c>
      <c r="DE54" s="49">
        <f>DE18+DE33+DE42+DE51</f>
        <v/>
      </c>
      <c r="DF54" s="49">
        <f>DF18+DF33+DF42+DF51</f>
        <v/>
      </c>
      <c r="DG54" s="49">
        <f>DG18+DG33+DG42+DG51</f>
        <v/>
      </c>
      <c r="DH54" s="49">
        <f>DH18+DH33+DH42+DH51</f>
        <v/>
      </c>
      <c r="DI54" s="49">
        <f>DI18+DI33+DI42+DI51</f>
        <v/>
      </c>
      <c r="DJ54" s="49">
        <f>DJ18+DJ33+DJ42+DJ51</f>
        <v/>
      </c>
      <c r="DK54" s="49">
        <f>DK18+DK33+DK42+DK51</f>
        <v/>
      </c>
      <c r="DL54" s="49">
        <f>DL18+DL33+DL42+DL51</f>
        <v/>
      </c>
      <c r="DM54" s="49">
        <f>DM18+DM33+DM42+DM51</f>
        <v/>
      </c>
      <c r="DN54" s="49">
        <f>DN18+DN33+DN42+DN51</f>
        <v/>
      </c>
      <c r="DO54" s="49">
        <f>DO18+DO33+DO42+DO51</f>
        <v/>
      </c>
      <c r="DP54" s="49">
        <f>DP18+DP33+DP42+DP51</f>
        <v/>
      </c>
      <c r="DQ54" s="49">
        <f>DQ18+DQ33+DQ42+DQ51</f>
        <v/>
      </c>
      <c r="DR54" s="49">
        <f>DR18+DR33+DR42+DR51</f>
        <v/>
      </c>
      <c r="DS54" s="49">
        <f>DS18+DS33+DS42+DS51</f>
        <v/>
      </c>
      <c r="DT54" s="49">
        <f>DT18+DT33+DT42+DT51</f>
        <v/>
      </c>
      <c r="DU54" s="49">
        <f>DU18+DU33+DU42+DU51</f>
        <v/>
      </c>
      <c r="DV54" s="49">
        <f>DV18+DV33+DV42+DV51</f>
        <v/>
      </c>
      <c r="DW54" s="49">
        <f>DW18+DW33+DW42+DW51</f>
        <v/>
      </c>
      <c r="DX54" s="49">
        <f>DX18+DX33+DX42+DX51</f>
        <v/>
      </c>
      <c r="DY54" s="49">
        <f>DY18+DY33+DY42+DY51</f>
        <v/>
      </c>
      <c r="DZ54" s="49">
        <f>DZ18+DZ33+DZ42+DZ51</f>
        <v/>
      </c>
      <c r="EA54" s="49">
        <f>EA18+EA33+EA42+EA51</f>
        <v/>
      </c>
      <c r="EB54" s="49">
        <f>EB18+EB33+EB42+EB51</f>
        <v/>
      </c>
      <c r="EC54" s="49">
        <f>EC18+EC33+EC42+EC51</f>
        <v/>
      </c>
      <c r="ED54" s="49">
        <f>ED18+ED33+ED42+ED51</f>
        <v/>
      </c>
      <c r="EE54" s="49">
        <f>EE18+EE33+EE42+EE51</f>
        <v/>
      </c>
      <c r="EF54" s="49">
        <f>EF18+EF33+EF42+EF51</f>
        <v/>
      </c>
      <c r="EG54" s="49">
        <f>EG18+EG33+EG42+EG51</f>
        <v/>
      </c>
      <c r="EH54" s="49">
        <f>EH18+EH33+EH42+EH51</f>
        <v/>
      </c>
      <c r="EI54" s="49">
        <f>EI18+EI33+EI42+EI51</f>
        <v/>
      </c>
      <c r="EJ54" s="49">
        <f>EJ18+EJ33+EJ42+EJ51</f>
        <v/>
      </c>
      <c r="EK54" s="49">
        <f>EK18+EK33+EK42+EK51</f>
        <v/>
      </c>
      <c r="EL54" s="49">
        <f>EL18+EL33+EL42+EL51</f>
        <v/>
      </c>
      <c r="EM54" s="49">
        <f>EM18+EM33+EM42+EM51</f>
        <v/>
      </c>
      <c r="EN54" s="49">
        <f>EN18+EN33+EN42+EN51</f>
        <v/>
      </c>
      <c r="EO54" s="49">
        <f>EO18+EO33+EO42+EO51</f>
        <v/>
      </c>
      <c r="EP54" s="49">
        <f>EP18+EP33+EP42+EP51</f>
        <v/>
      </c>
      <c r="EQ54" s="49">
        <f>EQ18+EQ33+EQ42+EQ51</f>
        <v/>
      </c>
      <c r="ER54" s="49">
        <f>ER18+ER33+ER42+ER51</f>
        <v/>
      </c>
      <c r="ES54" s="49">
        <f>ES18+ES33+ES42+ES51</f>
        <v/>
      </c>
      <c r="ET54" s="49">
        <f>ET18+ET33+ET42+ET51</f>
        <v/>
      </c>
      <c r="EU54" s="49">
        <f>EU18+EU33+EU42+EU51</f>
        <v/>
      </c>
      <c r="EV54" s="49">
        <f>EV18+EV33+EV42+EV51</f>
        <v/>
      </c>
      <c r="EW54" s="49">
        <f>EW18+EW33+EW42+EW51</f>
        <v/>
      </c>
      <c r="EX54" s="49">
        <f>EX18+EX33+EX42+EX51</f>
        <v/>
      </c>
      <c r="EY54" s="49">
        <f>EY18+EY33+EY42+EY51</f>
        <v/>
      </c>
      <c r="EZ54" s="49">
        <f>EZ18+EZ33+EZ42+EZ51</f>
        <v/>
      </c>
      <c r="FA54" s="49">
        <f>FA18+FA33+FA42+FA51</f>
        <v/>
      </c>
      <c r="FB54" s="49">
        <f>FB18+FB33+FB42+FB51</f>
        <v/>
      </c>
      <c r="FC54" s="49">
        <f>FC18+FC33+FC42+FC51</f>
        <v/>
      </c>
      <c r="FD54" s="49">
        <f>FD18+FD33+FD42+FD51</f>
        <v/>
      </c>
      <c r="FE54" s="49">
        <f>FE18+FE33+FE42+FE51</f>
        <v/>
      </c>
      <c r="FF54" s="49">
        <f>FF18+FF33+FF42+FF51</f>
        <v/>
      </c>
      <c r="FG54" s="49">
        <f>FG18+FG33+FG42+FG51</f>
        <v/>
      </c>
      <c r="FH54" s="49">
        <f>FH18+FH33+FH42+FH51</f>
        <v/>
      </c>
      <c r="FI54" s="49">
        <f>FI18+FI33+FI42+FI51</f>
        <v/>
      </c>
      <c r="FJ54" s="49">
        <f>FJ18+FJ33+FJ42+FJ51</f>
        <v/>
      </c>
      <c r="FK54" s="49">
        <f>FK18+FK33+FK42+FK51</f>
        <v/>
      </c>
      <c r="FL54" s="49">
        <f>FL18+FL33+FL42+FL51</f>
        <v/>
      </c>
      <c r="FM54" s="49">
        <f>FM18+FM33+FM42+FM51</f>
        <v/>
      </c>
      <c r="FN54" s="49">
        <f>FN18+FN33+FN42+FN51</f>
        <v/>
      </c>
      <c r="FO54" s="49">
        <f>FO18+FO33+FO42+FO51</f>
        <v/>
      </c>
      <c r="FP54" s="49">
        <f>FP18+FP33+FP42+FP51</f>
        <v/>
      </c>
      <c r="FQ54" s="49">
        <f>FQ18+FQ33+FQ42+FQ51</f>
        <v/>
      </c>
      <c r="FR54" s="49">
        <f>FR18+FR33+FR42+FR51</f>
        <v/>
      </c>
      <c r="FS54" s="49">
        <f>FS18+FS33+FS42+FS51</f>
        <v/>
      </c>
      <c r="FT54" s="49">
        <f>FT18+FT33+FT42+FT51</f>
        <v/>
      </c>
      <c r="FU54" s="49">
        <f>FU18+FU33+FU42+FU51</f>
        <v/>
      </c>
      <c r="FV54" s="49">
        <f>FV18+FV33+FV42+FV51</f>
        <v/>
      </c>
      <c r="FW54" s="49">
        <f>FW18+FW33+FW42+FW51</f>
        <v/>
      </c>
      <c r="FX54" s="49">
        <f>FX18+FX33+FX42+FX51</f>
        <v/>
      </c>
      <c r="FY54" s="49">
        <f>FY18+FY33+FY42+FY51</f>
        <v/>
      </c>
      <c r="FZ54" s="49">
        <f>FZ18+FZ33+FZ42+FZ51</f>
        <v/>
      </c>
      <c r="GA54" s="49">
        <f>GA18+GA33+GA42+GA51</f>
        <v/>
      </c>
    </row>
    <row r="55">
      <c r="A55" s="24" t="inlineStr">
        <is>
          <t>Cumulative CapEx</t>
        </is>
      </c>
      <c r="D55" s="47">
        <f>D54</f>
        <v/>
      </c>
      <c r="E55" s="47">
        <f>D55+E54</f>
        <v/>
      </c>
      <c r="F55" s="47">
        <f>E55+F54</f>
        <v/>
      </c>
      <c r="G55" s="47">
        <f>F55+G54</f>
        <v/>
      </c>
      <c r="H55" s="47">
        <f>G55+H54</f>
        <v/>
      </c>
      <c r="I55" s="47">
        <f>H55+I54</f>
        <v/>
      </c>
      <c r="J55" s="47">
        <f>I55+J54</f>
        <v/>
      </c>
      <c r="K55" s="47">
        <f>J55+K54</f>
        <v/>
      </c>
      <c r="L55" s="47">
        <f>K55+L54</f>
        <v/>
      </c>
      <c r="M55" s="47">
        <f>L55+M54</f>
        <v/>
      </c>
      <c r="N55" s="47">
        <f>M55+N54</f>
        <v/>
      </c>
      <c r="O55" s="47">
        <f>N55+O54</f>
        <v/>
      </c>
      <c r="P55" s="47">
        <f>O55+P54</f>
        <v/>
      </c>
      <c r="Q55" s="47">
        <f>P55+Q54</f>
        <v/>
      </c>
      <c r="R55" s="47">
        <f>Q55+R54</f>
        <v/>
      </c>
      <c r="S55" s="47">
        <f>R55+S54</f>
        <v/>
      </c>
      <c r="T55" s="47">
        <f>S55+T54</f>
        <v/>
      </c>
      <c r="U55" s="47">
        <f>T55+U54</f>
        <v/>
      </c>
      <c r="V55" s="47">
        <f>U55+V54</f>
        <v/>
      </c>
      <c r="W55" s="47">
        <f>V55+W54</f>
        <v/>
      </c>
      <c r="X55" s="47">
        <f>W55+X54</f>
        <v/>
      </c>
      <c r="Y55" s="47">
        <f>X55+Y54</f>
        <v/>
      </c>
      <c r="Z55" s="47">
        <f>Y55+Z54</f>
        <v/>
      </c>
      <c r="AA55" s="47">
        <f>Z55+AA54</f>
        <v/>
      </c>
      <c r="AB55" s="47">
        <f>AA55+AB54</f>
        <v/>
      </c>
      <c r="AC55" s="47">
        <f>AB55+AC54</f>
        <v/>
      </c>
      <c r="AD55" s="47">
        <f>AC55+AD54</f>
        <v/>
      </c>
      <c r="AE55" s="47">
        <f>AD55+AE54</f>
        <v/>
      </c>
      <c r="AF55" s="47">
        <f>AE55+AF54</f>
        <v/>
      </c>
      <c r="AG55" s="47">
        <f>AF55+AG54</f>
        <v/>
      </c>
      <c r="AH55" s="47">
        <f>AG55+AH54</f>
        <v/>
      </c>
      <c r="AI55" s="47">
        <f>AH55+AI54</f>
        <v/>
      </c>
      <c r="AJ55" s="47">
        <f>AI55+AJ54</f>
        <v/>
      </c>
      <c r="AK55" s="47">
        <f>AJ55+AK54</f>
        <v/>
      </c>
      <c r="AL55" s="47">
        <f>AK55+AL54</f>
        <v/>
      </c>
      <c r="AM55" s="47">
        <f>AL55+AM54</f>
        <v/>
      </c>
      <c r="AN55" s="47">
        <f>AM55+AN54</f>
        <v/>
      </c>
      <c r="AO55" s="47">
        <f>AN55+AO54</f>
        <v/>
      </c>
      <c r="AP55" s="47">
        <f>AO55+AP54</f>
        <v/>
      </c>
      <c r="AQ55" s="47">
        <f>AP55+AQ54</f>
        <v/>
      </c>
      <c r="AR55" s="47">
        <f>AQ55+AR54</f>
        <v/>
      </c>
      <c r="AS55" s="47">
        <f>AR55+AS54</f>
        <v/>
      </c>
      <c r="AT55" s="47">
        <f>AS55+AT54</f>
        <v/>
      </c>
      <c r="AU55" s="47">
        <f>AT55+AU54</f>
        <v/>
      </c>
      <c r="AV55" s="47">
        <f>AU55+AV54</f>
        <v/>
      </c>
      <c r="AW55" s="47">
        <f>AV55+AW54</f>
        <v/>
      </c>
      <c r="AX55" s="47">
        <f>AW55+AX54</f>
        <v/>
      </c>
      <c r="AY55" s="47">
        <f>AX55+AY54</f>
        <v/>
      </c>
      <c r="AZ55" s="47">
        <f>AY55+AZ54</f>
        <v/>
      </c>
      <c r="BA55" s="47">
        <f>AZ55+BA54</f>
        <v/>
      </c>
      <c r="BB55" s="47">
        <f>BA55+BB54</f>
        <v/>
      </c>
      <c r="BC55" s="47">
        <f>BB55+BC54</f>
        <v/>
      </c>
      <c r="BD55" s="47">
        <f>BC55+BD54</f>
        <v/>
      </c>
      <c r="BE55" s="47">
        <f>BD55+BE54</f>
        <v/>
      </c>
      <c r="BF55" s="47">
        <f>BE55+BF54</f>
        <v/>
      </c>
      <c r="BG55" s="47">
        <f>BF55+BG54</f>
        <v/>
      </c>
      <c r="BH55" s="47">
        <f>BG55+BH54</f>
        <v/>
      </c>
      <c r="BI55" s="47">
        <f>BH55+BI54</f>
        <v/>
      </c>
      <c r="BJ55" s="47">
        <f>BI55+BJ54</f>
        <v/>
      </c>
      <c r="BK55" s="47">
        <f>BJ55+BK54</f>
        <v/>
      </c>
      <c r="BL55" s="47">
        <f>BK55+BL54</f>
        <v/>
      </c>
      <c r="BM55" s="47">
        <f>BL55+BM54</f>
        <v/>
      </c>
      <c r="BN55" s="47">
        <f>BM55+BN54</f>
        <v/>
      </c>
      <c r="BO55" s="47">
        <f>BN55+BO54</f>
        <v/>
      </c>
      <c r="BP55" s="47">
        <f>BO55+BP54</f>
        <v/>
      </c>
      <c r="BQ55" s="47">
        <f>BP55+BQ54</f>
        <v/>
      </c>
      <c r="BR55" s="47">
        <f>BQ55+BR54</f>
        <v/>
      </c>
      <c r="BS55" s="47">
        <f>BR55+BS54</f>
        <v/>
      </c>
      <c r="BT55" s="47">
        <f>BS55+BT54</f>
        <v/>
      </c>
      <c r="BU55" s="47">
        <f>BT55+BU54</f>
        <v/>
      </c>
      <c r="BV55" s="47">
        <f>BU55+BV54</f>
        <v/>
      </c>
      <c r="BW55" s="47">
        <f>BV55+BW54</f>
        <v/>
      </c>
      <c r="BX55" s="47">
        <f>BW55+BX54</f>
        <v/>
      </c>
      <c r="BY55" s="47">
        <f>BX55+BY54</f>
        <v/>
      </c>
      <c r="BZ55" s="47">
        <f>BY55+BZ54</f>
        <v/>
      </c>
      <c r="CA55" s="47">
        <f>BZ55+CA54</f>
        <v/>
      </c>
      <c r="CB55" s="47">
        <f>CA55+CB54</f>
        <v/>
      </c>
      <c r="CC55" s="47">
        <f>CB55+CC54</f>
        <v/>
      </c>
      <c r="CD55" s="47">
        <f>CC55+CD54</f>
        <v/>
      </c>
      <c r="CE55" s="47">
        <f>CD55+CE54</f>
        <v/>
      </c>
      <c r="CF55" s="47">
        <f>CE55+CF54</f>
        <v/>
      </c>
      <c r="CG55" s="47">
        <f>CF55+CG54</f>
        <v/>
      </c>
      <c r="CH55" s="47">
        <f>CG55+CH54</f>
        <v/>
      </c>
      <c r="CI55" s="47">
        <f>CH55+CI54</f>
        <v/>
      </c>
      <c r="CJ55" s="47">
        <f>CI55+CJ54</f>
        <v/>
      </c>
      <c r="CK55" s="47">
        <f>CJ55+CK54</f>
        <v/>
      </c>
      <c r="CL55" s="47">
        <f>CK55+CL54</f>
        <v/>
      </c>
      <c r="CM55" s="47">
        <f>CL55+CM54</f>
        <v/>
      </c>
      <c r="CN55" s="47">
        <f>CM55+CN54</f>
        <v/>
      </c>
      <c r="CO55" s="47">
        <f>CN55+CO54</f>
        <v/>
      </c>
      <c r="CP55" s="47">
        <f>CO55+CP54</f>
        <v/>
      </c>
      <c r="CQ55" s="47">
        <f>CP55+CQ54</f>
        <v/>
      </c>
      <c r="CR55" s="47">
        <f>CQ55+CR54</f>
        <v/>
      </c>
      <c r="CS55" s="47">
        <f>CR55+CS54</f>
        <v/>
      </c>
      <c r="CT55" s="47">
        <f>CS55+CT54</f>
        <v/>
      </c>
      <c r="CU55" s="47">
        <f>CT55+CU54</f>
        <v/>
      </c>
      <c r="CV55" s="47">
        <f>CU55+CV54</f>
        <v/>
      </c>
      <c r="CW55" s="47">
        <f>CV55+CW54</f>
        <v/>
      </c>
      <c r="CX55" s="47">
        <f>CW55+CX54</f>
        <v/>
      </c>
      <c r="CY55" s="47">
        <f>CX55+CY54</f>
        <v/>
      </c>
      <c r="CZ55" s="47">
        <f>CY55+CZ54</f>
        <v/>
      </c>
      <c r="DA55" s="47">
        <f>CZ55+DA54</f>
        <v/>
      </c>
      <c r="DB55" s="47">
        <f>DA55+DB54</f>
        <v/>
      </c>
      <c r="DC55" s="47">
        <f>DB55+DC54</f>
        <v/>
      </c>
      <c r="DD55" s="47">
        <f>DC55+DD54</f>
        <v/>
      </c>
      <c r="DE55" s="47">
        <f>DD55+DE54</f>
        <v/>
      </c>
      <c r="DF55" s="47">
        <f>DE55+DF54</f>
        <v/>
      </c>
      <c r="DG55" s="47">
        <f>DF55+DG54</f>
        <v/>
      </c>
      <c r="DH55" s="47">
        <f>DG55+DH54</f>
        <v/>
      </c>
      <c r="DI55" s="47">
        <f>DH55+DI54</f>
        <v/>
      </c>
      <c r="DJ55" s="47">
        <f>DI55+DJ54</f>
        <v/>
      </c>
      <c r="DK55" s="47">
        <f>DJ55+DK54</f>
        <v/>
      </c>
      <c r="DL55" s="47">
        <f>DK55+DL54</f>
        <v/>
      </c>
      <c r="DM55" s="47">
        <f>DL55+DM54</f>
        <v/>
      </c>
      <c r="DN55" s="47">
        <f>DM55+DN54</f>
        <v/>
      </c>
      <c r="DO55" s="47">
        <f>DN55+DO54</f>
        <v/>
      </c>
      <c r="DP55" s="47">
        <f>DO55+DP54</f>
        <v/>
      </c>
      <c r="DQ55" s="47">
        <f>DP55+DQ54</f>
        <v/>
      </c>
      <c r="DR55" s="47">
        <f>DQ55+DR54</f>
        <v/>
      </c>
      <c r="DS55" s="47">
        <f>DR55+DS54</f>
        <v/>
      </c>
      <c r="DT55" s="47">
        <f>DS55+DT54</f>
        <v/>
      </c>
      <c r="DU55" s="47">
        <f>DT55+DU54</f>
        <v/>
      </c>
      <c r="DV55" s="47">
        <f>DU55+DV54</f>
        <v/>
      </c>
      <c r="DW55" s="47">
        <f>DV55+DW54</f>
        <v/>
      </c>
      <c r="DX55" s="47">
        <f>DW55+DX54</f>
        <v/>
      </c>
      <c r="DY55" s="47">
        <f>DX55+DY54</f>
        <v/>
      </c>
      <c r="DZ55" s="47">
        <f>DY55+DZ54</f>
        <v/>
      </c>
      <c r="EA55" s="47">
        <f>DZ55+EA54</f>
        <v/>
      </c>
      <c r="EB55" s="47">
        <f>EA55+EB54</f>
        <v/>
      </c>
      <c r="EC55" s="47">
        <f>EB55+EC54</f>
        <v/>
      </c>
      <c r="ED55" s="47">
        <f>EC55+ED54</f>
        <v/>
      </c>
      <c r="EE55" s="47">
        <f>ED55+EE54</f>
        <v/>
      </c>
      <c r="EF55" s="47">
        <f>EE55+EF54</f>
        <v/>
      </c>
      <c r="EG55" s="47">
        <f>EF55+EG54</f>
        <v/>
      </c>
      <c r="EH55" s="47">
        <f>EG55+EH54</f>
        <v/>
      </c>
      <c r="EI55" s="47">
        <f>EH55+EI54</f>
        <v/>
      </c>
      <c r="EJ55" s="47">
        <f>EI55+EJ54</f>
        <v/>
      </c>
      <c r="EK55" s="47">
        <f>EJ55+EK54</f>
        <v/>
      </c>
      <c r="EL55" s="47">
        <f>EK55+EL54</f>
        <v/>
      </c>
      <c r="EM55" s="47">
        <f>EL55+EM54</f>
        <v/>
      </c>
      <c r="EN55" s="47">
        <f>EM55+EN54</f>
        <v/>
      </c>
      <c r="EO55" s="47">
        <f>EN55+EO54</f>
        <v/>
      </c>
      <c r="EP55" s="47">
        <f>EO55+EP54</f>
        <v/>
      </c>
      <c r="EQ55" s="47">
        <f>EP55+EQ54</f>
        <v/>
      </c>
      <c r="ER55" s="47">
        <f>EQ55+ER54</f>
        <v/>
      </c>
      <c r="ES55" s="47">
        <f>ER55+ES54</f>
        <v/>
      </c>
      <c r="ET55" s="47">
        <f>ES55+ET54</f>
        <v/>
      </c>
      <c r="EU55" s="47">
        <f>ET55+EU54</f>
        <v/>
      </c>
      <c r="EV55" s="47">
        <f>EU55+EV54</f>
        <v/>
      </c>
      <c r="EW55" s="47">
        <f>EV55+EW54</f>
        <v/>
      </c>
      <c r="EX55" s="47">
        <f>EW55+EX54</f>
        <v/>
      </c>
      <c r="EY55" s="47">
        <f>EX55+EY54</f>
        <v/>
      </c>
      <c r="EZ55" s="47">
        <f>EY55+EZ54</f>
        <v/>
      </c>
      <c r="FA55" s="47">
        <f>EZ55+FA54</f>
        <v/>
      </c>
      <c r="FB55" s="47">
        <f>FA55+FB54</f>
        <v/>
      </c>
      <c r="FC55" s="47">
        <f>FB55+FC54</f>
        <v/>
      </c>
      <c r="FD55" s="47">
        <f>FC55+FD54</f>
        <v/>
      </c>
      <c r="FE55" s="47">
        <f>FD55+FE54</f>
        <v/>
      </c>
      <c r="FF55" s="47">
        <f>FE55+FF54</f>
        <v/>
      </c>
      <c r="FG55" s="47">
        <f>FF55+FG54</f>
        <v/>
      </c>
      <c r="FH55" s="47">
        <f>FG55+FH54</f>
        <v/>
      </c>
      <c r="FI55" s="47">
        <f>FH55+FI54</f>
        <v/>
      </c>
      <c r="FJ55" s="47">
        <f>FI55+FJ54</f>
        <v/>
      </c>
      <c r="FK55" s="47">
        <f>FJ55+FK54</f>
        <v/>
      </c>
      <c r="FL55" s="47">
        <f>FK55+FL54</f>
        <v/>
      </c>
      <c r="FM55" s="47">
        <f>FL55+FM54</f>
        <v/>
      </c>
      <c r="FN55" s="47">
        <f>FM55+FN54</f>
        <v/>
      </c>
      <c r="FO55" s="47">
        <f>FN55+FO54</f>
        <v/>
      </c>
      <c r="FP55" s="47">
        <f>FO55+FP54</f>
        <v/>
      </c>
      <c r="FQ55" s="47">
        <f>FP55+FQ54</f>
        <v/>
      </c>
      <c r="FR55" s="47">
        <f>FQ55+FR54</f>
        <v/>
      </c>
      <c r="FS55" s="47">
        <f>FR55+FS54</f>
        <v/>
      </c>
      <c r="FT55" s="47">
        <f>FS55+FT54</f>
        <v/>
      </c>
      <c r="FU55" s="47">
        <f>FT55+FU54</f>
        <v/>
      </c>
      <c r="FV55" s="47">
        <f>FU55+FV54</f>
        <v/>
      </c>
      <c r="FW55" s="47">
        <f>FV55+FW54</f>
        <v/>
      </c>
      <c r="FX55" s="47">
        <f>FW55+FX54</f>
        <v/>
      </c>
      <c r="FY55" s="47">
        <f>FX55+FY54</f>
        <v/>
      </c>
      <c r="FZ55" s="47">
        <f>FY55+FZ54</f>
        <v/>
      </c>
      <c r="GA55" s="47">
        <f>FZ55+GA54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000FF"/>
    <outlinePr summaryBelow="1" summaryRight="1"/>
    <pageSetUpPr/>
  </sheetPr>
  <dimension ref="A1:GA45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OPERATING COST SCHEDULE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B3" s="25" t="inlineStr"/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B4" s="25" t="inlineStr"/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Calendar Year</t>
        </is>
      </c>
      <c r="B5" s="25" t="inlineStr"/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Quarter</t>
        </is>
      </c>
      <c r="B6" s="25" t="inlineStr"/>
      <c r="D6" s="25" t="inlineStr">
        <is>
          <t>Q1</t>
        </is>
      </c>
      <c r="E6" s="25" t="inlineStr">
        <is>
          <t>Q1</t>
        </is>
      </c>
      <c r="F6" s="25" t="inlineStr">
        <is>
          <t>Q1</t>
        </is>
      </c>
      <c r="G6" s="25" t="inlineStr">
        <is>
          <t>Q2</t>
        </is>
      </c>
      <c r="H6" s="25" t="inlineStr">
        <is>
          <t>Q2</t>
        </is>
      </c>
      <c r="I6" s="25" t="inlineStr">
        <is>
          <t>Q2</t>
        </is>
      </c>
      <c r="J6" s="25" t="inlineStr">
        <is>
          <t>Q3</t>
        </is>
      </c>
      <c r="K6" s="25" t="inlineStr">
        <is>
          <t>Q3</t>
        </is>
      </c>
      <c r="L6" s="25" t="inlineStr">
        <is>
          <t>Q3</t>
        </is>
      </c>
      <c r="M6" s="25" t="inlineStr">
        <is>
          <t>Q4</t>
        </is>
      </c>
      <c r="N6" s="25" t="inlineStr">
        <is>
          <t>Q4</t>
        </is>
      </c>
      <c r="O6" s="25" t="inlineStr">
        <is>
          <t>Q4</t>
        </is>
      </c>
      <c r="P6" s="25" t="inlineStr">
        <is>
          <t>Q1</t>
        </is>
      </c>
      <c r="Q6" s="25" t="inlineStr">
        <is>
          <t>Q1</t>
        </is>
      </c>
      <c r="R6" s="25" t="inlineStr">
        <is>
          <t>Q1</t>
        </is>
      </c>
      <c r="S6" s="25" t="inlineStr">
        <is>
          <t>Q2</t>
        </is>
      </c>
      <c r="T6" s="25" t="inlineStr">
        <is>
          <t>Q2</t>
        </is>
      </c>
      <c r="U6" s="25" t="inlineStr">
        <is>
          <t>Q2</t>
        </is>
      </c>
      <c r="V6" s="25" t="inlineStr">
        <is>
          <t>Q3</t>
        </is>
      </c>
      <c r="W6" s="25" t="inlineStr">
        <is>
          <t>Q3</t>
        </is>
      </c>
      <c r="X6" s="25" t="inlineStr">
        <is>
          <t>Q3</t>
        </is>
      </c>
      <c r="Y6" s="25" t="inlineStr">
        <is>
          <t>Q4</t>
        </is>
      </c>
      <c r="Z6" s="25" t="inlineStr">
        <is>
          <t>Q4</t>
        </is>
      </c>
      <c r="AA6" s="25" t="inlineStr">
        <is>
          <t>Q4</t>
        </is>
      </c>
      <c r="AB6" s="25" t="inlineStr">
        <is>
          <t>Q1</t>
        </is>
      </c>
      <c r="AC6" s="25" t="inlineStr">
        <is>
          <t>Q1</t>
        </is>
      </c>
      <c r="AD6" s="25" t="inlineStr">
        <is>
          <t>Q1</t>
        </is>
      </c>
      <c r="AE6" s="25" t="inlineStr">
        <is>
          <t>Q2</t>
        </is>
      </c>
      <c r="AF6" s="25" t="inlineStr">
        <is>
          <t>Q2</t>
        </is>
      </c>
      <c r="AG6" s="25" t="inlineStr">
        <is>
          <t>Q2</t>
        </is>
      </c>
      <c r="AH6" s="25" t="inlineStr">
        <is>
          <t>Q3</t>
        </is>
      </c>
      <c r="AI6" s="25" t="inlineStr">
        <is>
          <t>Q3</t>
        </is>
      </c>
      <c r="AJ6" s="25" t="inlineStr">
        <is>
          <t>Q3</t>
        </is>
      </c>
      <c r="AK6" s="25" t="inlineStr">
        <is>
          <t>Q4</t>
        </is>
      </c>
      <c r="AL6" s="25" t="inlineStr">
        <is>
          <t>Q4</t>
        </is>
      </c>
      <c r="AM6" s="25" t="inlineStr">
        <is>
          <t>Q4</t>
        </is>
      </c>
      <c r="AN6" s="25" t="inlineStr">
        <is>
          <t>Q1</t>
        </is>
      </c>
      <c r="AO6" s="25" t="inlineStr">
        <is>
          <t>Q1</t>
        </is>
      </c>
      <c r="AP6" s="25" t="inlineStr">
        <is>
          <t>Q1</t>
        </is>
      </c>
      <c r="AQ6" s="25" t="inlineStr">
        <is>
          <t>Q2</t>
        </is>
      </c>
      <c r="AR6" s="25" t="inlineStr">
        <is>
          <t>Q2</t>
        </is>
      </c>
      <c r="AS6" s="25" t="inlineStr">
        <is>
          <t>Q2</t>
        </is>
      </c>
      <c r="AT6" s="25" t="inlineStr">
        <is>
          <t>Q3</t>
        </is>
      </c>
      <c r="AU6" s="25" t="inlineStr">
        <is>
          <t>Q3</t>
        </is>
      </c>
      <c r="AV6" s="25" t="inlineStr">
        <is>
          <t>Q3</t>
        </is>
      </c>
      <c r="AW6" s="25" t="inlineStr">
        <is>
          <t>Q4</t>
        </is>
      </c>
      <c r="AX6" s="25" t="inlineStr">
        <is>
          <t>Q4</t>
        </is>
      </c>
      <c r="AY6" s="25" t="inlineStr">
        <is>
          <t>Q4</t>
        </is>
      </c>
      <c r="AZ6" s="25" t="inlineStr">
        <is>
          <t>Q1</t>
        </is>
      </c>
      <c r="BA6" s="25" t="inlineStr">
        <is>
          <t>Q1</t>
        </is>
      </c>
      <c r="BB6" s="25" t="inlineStr">
        <is>
          <t>Q1</t>
        </is>
      </c>
      <c r="BC6" s="25" t="inlineStr">
        <is>
          <t>Q2</t>
        </is>
      </c>
      <c r="BD6" s="25" t="inlineStr">
        <is>
          <t>Q2</t>
        </is>
      </c>
      <c r="BE6" s="25" t="inlineStr">
        <is>
          <t>Q2</t>
        </is>
      </c>
      <c r="BF6" s="25" t="inlineStr">
        <is>
          <t>Q3</t>
        </is>
      </c>
      <c r="BG6" s="25" t="inlineStr">
        <is>
          <t>Q3</t>
        </is>
      </c>
      <c r="BH6" s="25" t="inlineStr">
        <is>
          <t>Q3</t>
        </is>
      </c>
      <c r="BI6" s="25" t="inlineStr">
        <is>
          <t>Q4</t>
        </is>
      </c>
      <c r="BJ6" s="25" t="inlineStr">
        <is>
          <t>Q4</t>
        </is>
      </c>
      <c r="BK6" s="25" t="inlineStr">
        <is>
          <t>Q4</t>
        </is>
      </c>
      <c r="BL6" s="25" t="inlineStr">
        <is>
          <t>Q1</t>
        </is>
      </c>
      <c r="BM6" s="25" t="inlineStr">
        <is>
          <t>Q1</t>
        </is>
      </c>
      <c r="BN6" s="25" t="inlineStr">
        <is>
          <t>Q1</t>
        </is>
      </c>
      <c r="BO6" s="25" t="inlineStr">
        <is>
          <t>Q2</t>
        </is>
      </c>
      <c r="BP6" s="25" t="inlineStr">
        <is>
          <t>Q2</t>
        </is>
      </c>
      <c r="BQ6" s="25" t="inlineStr">
        <is>
          <t>Q2</t>
        </is>
      </c>
      <c r="BR6" s="25" t="inlineStr">
        <is>
          <t>Q3</t>
        </is>
      </c>
      <c r="BS6" s="25" t="inlineStr">
        <is>
          <t>Q3</t>
        </is>
      </c>
      <c r="BT6" s="25" t="inlineStr">
        <is>
          <t>Q3</t>
        </is>
      </c>
      <c r="BU6" s="25" t="inlineStr">
        <is>
          <t>Q4</t>
        </is>
      </c>
      <c r="BV6" s="25" t="inlineStr">
        <is>
          <t>Q4</t>
        </is>
      </c>
      <c r="BW6" s="25" t="inlineStr">
        <is>
          <t>Q4</t>
        </is>
      </c>
      <c r="BX6" s="25" t="inlineStr">
        <is>
          <t>Q1</t>
        </is>
      </c>
      <c r="BY6" s="25" t="inlineStr">
        <is>
          <t>Q1</t>
        </is>
      </c>
      <c r="BZ6" s="25" t="inlineStr">
        <is>
          <t>Q1</t>
        </is>
      </c>
      <c r="CA6" s="25" t="inlineStr">
        <is>
          <t>Q2</t>
        </is>
      </c>
      <c r="CB6" s="25" t="inlineStr">
        <is>
          <t>Q2</t>
        </is>
      </c>
      <c r="CC6" s="25" t="inlineStr">
        <is>
          <t>Q2</t>
        </is>
      </c>
      <c r="CD6" s="25" t="inlineStr">
        <is>
          <t>Q3</t>
        </is>
      </c>
      <c r="CE6" s="25" t="inlineStr">
        <is>
          <t>Q3</t>
        </is>
      </c>
      <c r="CF6" s="25" t="inlineStr">
        <is>
          <t>Q3</t>
        </is>
      </c>
      <c r="CG6" s="25" t="inlineStr">
        <is>
          <t>Q4</t>
        </is>
      </c>
      <c r="CH6" s="25" t="inlineStr">
        <is>
          <t>Q4</t>
        </is>
      </c>
      <c r="CI6" s="25" t="inlineStr">
        <is>
          <t>Q4</t>
        </is>
      </c>
      <c r="CJ6" s="25" t="inlineStr">
        <is>
          <t>Q1</t>
        </is>
      </c>
      <c r="CK6" s="25" t="inlineStr">
        <is>
          <t>Q1</t>
        </is>
      </c>
      <c r="CL6" s="25" t="inlineStr">
        <is>
          <t>Q1</t>
        </is>
      </c>
      <c r="CM6" s="25" t="inlineStr">
        <is>
          <t>Q2</t>
        </is>
      </c>
      <c r="CN6" s="25" t="inlineStr">
        <is>
          <t>Q2</t>
        </is>
      </c>
      <c r="CO6" s="25" t="inlineStr">
        <is>
          <t>Q2</t>
        </is>
      </c>
      <c r="CP6" s="25" t="inlineStr">
        <is>
          <t>Q3</t>
        </is>
      </c>
      <c r="CQ6" s="25" t="inlineStr">
        <is>
          <t>Q3</t>
        </is>
      </c>
      <c r="CR6" s="25" t="inlineStr">
        <is>
          <t>Q3</t>
        </is>
      </c>
      <c r="CS6" s="25" t="inlineStr">
        <is>
          <t>Q4</t>
        </is>
      </c>
      <c r="CT6" s="25" t="inlineStr">
        <is>
          <t>Q4</t>
        </is>
      </c>
      <c r="CU6" s="25" t="inlineStr">
        <is>
          <t>Q4</t>
        </is>
      </c>
      <c r="CV6" s="25" t="inlineStr">
        <is>
          <t>Q1</t>
        </is>
      </c>
      <c r="CW6" s="25" t="inlineStr">
        <is>
          <t>Q1</t>
        </is>
      </c>
      <c r="CX6" s="25" t="inlineStr">
        <is>
          <t>Q1</t>
        </is>
      </c>
      <c r="CY6" s="25" t="inlineStr">
        <is>
          <t>Q2</t>
        </is>
      </c>
      <c r="CZ6" s="25" t="inlineStr">
        <is>
          <t>Q2</t>
        </is>
      </c>
      <c r="DA6" s="25" t="inlineStr">
        <is>
          <t>Q2</t>
        </is>
      </c>
      <c r="DB6" s="25" t="inlineStr">
        <is>
          <t>Q3</t>
        </is>
      </c>
      <c r="DC6" s="25" t="inlineStr">
        <is>
          <t>Q3</t>
        </is>
      </c>
      <c r="DD6" s="25" t="inlineStr">
        <is>
          <t>Q3</t>
        </is>
      </c>
      <c r="DE6" s="25" t="inlineStr">
        <is>
          <t>Q4</t>
        </is>
      </c>
      <c r="DF6" s="25" t="inlineStr">
        <is>
          <t>Q4</t>
        </is>
      </c>
      <c r="DG6" s="25" t="inlineStr">
        <is>
          <t>Q4</t>
        </is>
      </c>
      <c r="DH6" s="25" t="inlineStr">
        <is>
          <t>Q1</t>
        </is>
      </c>
      <c r="DI6" s="25" t="inlineStr">
        <is>
          <t>Q1</t>
        </is>
      </c>
      <c r="DJ6" s="25" t="inlineStr">
        <is>
          <t>Q1</t>
        </is>
      </c>
      <c r="DK6" s="25" t="inlineStr">
        <is>
          <t>Q2</t>
        </is>
      </c>
      <c r="DL6" s="25" t="inlineStr">
        <is>
          <t>Q2</t>
        </is>
      </c>
      <c r="DM6" s="25" t="inlineStr">
        <is>
          <t>Q2</t>
        </is>
      </c>
      <c r="DN6" s="25" t="inlineStr">
        <is>
          <t>Q3</t>
        </is>
      </c>
      <c r="DO6" s="25" t="inlineStr">
        <is>
          <t>Q3</t>
        </is>
      </c>
      <c r="DP6" s="25" t="inlineStr">
        <is>
          <t>Q3</t>
        </is>
      </c>
      <c r="DQ6" s="25" t="inlineStr">
        <is>
          <t>Q4</t>
        </is>
      </c>
      <c r="DR6" s="25" t="inlineStr">
        <is>
          <t>Q4</t>
        </is>
      </c>
      <c r="DS6" s="25" t="inlineStr">
        <is>
          <t>Q4</t>
        </is>
      </c>
      <c r="DT6" s="25" t="inlineStr">
        <is>
          <t>Q1</t>
        </is>
      </c>
      <c r="DU6" s="25" t="inlineStr">
        <is>
          <t>Q1</t>
        </is>
      </c>
      <c r="DV6" s="25" t="inlineStr">
        <is>
          <t>Q1</t>
        </is>
      </c>
      <c r="DW6" s="25" t="inlineStr">
        <is>
          <t>Q2</t>
        </is>
      </c>
      <c r="DX6" s="25" t="inlineStr">
        <is>
          <t>Q2</t>
        </is>
      </c>
      <c r="DY6" s="25" t="inlineStr">
        <is>
          <t>Q2</t>
        </is>
      </c>
      <c r="DZ6" s="25" t="inlineStr">
        <is>
          <t>Q3</t>
        </is>
      </c>
      <c r="EA6" s="25" t="inlineStr">
        <is>
          <t>Q3</t>
        </is>
      </c>
      <c r="EB6" s="25" t="inlineStr">
        <is>
          <t>Q3</t>
        </is>
      </c>
      <c r="EC6" s="25" t="inlineStr">
        <is>
          <t>Q4</t>
        </is>
      </c>
      <c r="ED6" s="25" t="inlineStr">
        <is>
          <t>Q4</t>
        </is>
      </c>
      <c r="EE6" s="25" t="inlineStr">
        <is>
          <t>Q4</t>
        </is>
      </c>
      <c r="EF6" s="25" t="inlineStr">
        <is>
          <t>Q1</t>
        </is>
      </c>
      <c r="EG6" s="25" t="inlineStr">
        <is>
          <t>Q1</t>
        </is>
      </c>
      <c r="EH6" s="25" t="inlineStr">
        <is>
          <t>Q1</t>
        </is>
      </c>
      <c r="EI6" s="25" t="inlineStr">
        <is>
          <t>Q2</t>
        </is>
      </c>
      <c r="EJ6" s="25" t="inlineStr">
        <is>
          <t>Q2</t>
        </is>
      </c>
      <c r="EK6" s="25" t="inlineStr">
        <is>
          <t>Q2</t>
        </is>
      </c>
      <c r="EL6" s="25" t="inlineStr">
        <is>
          <t>Q3</t>
        </is>
      </c>
      <c r="EM6" s="25" t="inlineStr">
        <is>
          <t>Q3</t>
        </is>
      </c>
      <c r="EN6" s="25" t="inlineStr">
        <is>
          <t>Q3</t>
        </is>
      </c>
      <c r="EO6" s="25" t="inlineStr">
        <is>
          <t>Q4</t>
        </is>
      </c>
      <c r="EP6" s="25" t="inlineStr">
        <is>
          <t>Q4</t>
        </is>
      </c>
      <c r="EQ6" s="25" t="inlineStr">
        <is>
          <t>Q4</t>
        </is>
      </c>
      <c r="ER6" s="25" t="inlineStr">
        <is>
          <t>Q1</t>
        </is>
      </c>
      <c r="ES6" s="25" t="inlineStr">
        <is>
          <t>Q1</t>
        </is>
      </c>
      <c r="ET6" s="25" t="inlineStr">
        <is>
          <t>Q1</t>
        </is>
      </c>
      <c r="EU6" s="25" t="inlineStr">
        <is>
          <t>Q2</t>
        </is>
      </c>
      <c r="EV6" s="25" t="inlineStr">
        <is>
          <t>Q2</t>
        </is>
      </c>
      <c r="EW6" s="25" t="inlineStr">
        <is>
          <t>Q2</t>
        </is>
      </c>
      <c r="EX6" s="25" t="inlineStr">
        <is>
          <t>Q3</t>
        </is>
      </c>
      <c r="EY6" s="25" t="inlineStr">
        <is>
          <t>Q3</t>
        </is>
      </c>
      <c r="EZ6" s="25" t="inlineStr">
        <is>
          <t>Q3</t>
        </is>
      </c>
      <c r="FA6" s="25" t="inlineStr">
        <is>
          <t>Q4</t>
        </is>
      </c>
      <c r="FB6" s="25" t="inlineStr">
        <is>
          <t>Q4</t>
        </is>
      </c>
      <c r="FC6" s="25" t="inlineStr">
        <is>
          <t>Q4</t>
        </is>
      </c>
      <c r="FD6" s="25" t="inlineStr">
        <is>
          <t>Q1</t>
        </is>
      </c>
      <c r="FE6" s="25" t="inlineStr">
        <is>
          <t>Q1</t>
        </is>
      </c>
      <c r="FF6" s="25" t="inlineStr">
        <is>
          <t>Q1</t>
        </is>
      </c>
      <c r="FG6" s="25" t="inlineStr">
        <is>
          <t>Q2</t>
        </is>
      </c>
      <c r="FH6" s="25" t="inlineStr">
        <is>
          <t>Q2</t>
        </is>
      </c>
      <c r="FI6" s="25" t="inlineStr">
        <is>
          <t>Q2</t>
        </is>
      </c>
      <c r="FJ6" s="25" t="inlineStr">
        <is>
          <t>Q3</t>
        </is>
      </c>
      <c r="FK6" s="25" t="inlineStr">
        <is>
          <t>Q3</t>
        </is>
      </c>
      <c r="FL6" s="25" t="inlineStr">
        <is>
          <t>Q3</t>
        </is>
      </c>
      <c r="FM6" s="25" t="inlineStr">
        <is>
          <t>Q4</t>
        </is>
      </c>
      <c r="FN6" s="25" t="inlineStr">
        <is>
          <t>Q4</t>
        </is>
      </c>
      <c r="FO6" s="25" t="inlineStr">
        <is>
          <t>Q4</t>
        </is>
      </c>
      <c r="FP6" s="25" t="inlineStr">
        <is>
          <t>Q1</t>
        </is>
      </c>
      <c r="FQ6" s="25" t="inlineStr">
        <is>
          <t>Q1</t>
        </is>
      </c>
      <c r="FR6" s="25" t="inlineStr">
        <is>
          <t>Q1</t>
        </is>
      </c>
      <c r="FS6" s="25" t="inlineStr">
        <is>
          <t>Q2</t>
        </is>
      </c>
      <c r="FT6" s="25" t="inlineStr">
        <is>
          <t>Q2</t>
        </is>
      </c>
      <c r="FU6" s="25" t="inlineStr">
        <is>
          <t>Q2</t>
        </is>
      </c>
      <c r="FV6" s="25" t="inlineStr">
        <is>
          <t>Q3</t>
        </is>
      </c>
      <c r="FW6" s="25" t="inlineStr">
        <is>
          <t>Q3</t>
        </is>
      </c>
      <c r="FX6" s="25" t="inlineStr">
        <is>
          <t>Q3</t>
        </is>
      </c>
      <c r="FY6" s="25" t="inlineStr">
        <is>
          <t>Q4</t>
        </is>
      </c>
      <c r="FZ6" s="25" t="inlineStr">
        <is>
          <t>Q4</t>
        </is>
      </c>
      <c r="GA6" s="25" t="inlineStr">
        <is>
          <t>Q4</t>
        </is>
      </c>
    </row>
    <row r="7">
      <c r="A7" s="24" t="inlineStr">
        <is>
          <t>Phase</t>
        </is>
      </c>
      <c r="B7" s="25" t="inlineStr"/>
      <c r="D7" s="28" t="inlineStr">
        <is>
          <t>Pre-Dev</t>
        </is>
      </c>
      <c r="E7" s="28" t="inlineStr">
        <is>
          <t>Pre-Dev</t>
        </is>
      </c>
      <c r="F7" s="28" t="inlineStr">
        <is>
          <t>Pre-Dev</t>
        </is>
      </c>
      <c r="G7" s="28" t="inlineStr">
        <is>
          <t>Pre-Dev</t>
        </is>
      </c>
      <c r="H7" s="28" t="inlineStr">
        <is>
          <t>Pre-Dev</t>
        </is>
      </c>
      <c r="I7" s="28" t="inlineStr">
        <is>
          <t>Pre-Dev</t>
        </is>
      </c>
      <c r="J7" s="28" t="inlineStr">
        <is>
          <t>Pre-Dev</t>
        </is>
      </c>
      <c r="K7" s="28" t="inlineStr">
        <is>
          <t>Pre-Dev</t>
        </is>
      </c>
      <c r="L7" s="28" t="inlineStr">
        <is>
          <t>Pre-Dev</t>
        </is>
      </c>
      <c r="M7" s="28" t="inlineStr">
        <is>
          <t>Pre-Dev</t>
        </is>
      </c>
      <c r="N7" s="28" t="inlineStr">
        <is>
          <t>Pre-Dev</t>
        </is>
      </c>
      <c r="O7" s="28" t="inlineStr">
        <is>
          <t>Pre-Dev</t>
        </is>
      </c>
      <c r="P7" s="29" t="inlineStr">
        <is>
          <t>Development</t>
        </is>
      </c>
      <c r="Q7" s="29" t="inlineStr">
        <is>
          <t>Development</t>
        </is>
      </c>
      <c r="R7" s="29" t="inlineStr">
        <is>
          <t>Development</t>
        </is>
      </c>
      <c r="S7" s="29" t="inlineStr">
        <is>
          <t>Development</t>
        </is>
      </c>
      <c r="T7" s="29" t="inlineStr">
        <is>
          <t>Development</t>
        </is>
      </c>
      <c r="U7" s="29" t="inlineStr">
        <is>
          <t>Development</t>
        </is>
      </c>
      <c r="V7" s="29" t="inlineStr">
        <is>
          <t>Development</t>
        </is>
      </c>
      <c r="W7" s="29" t="inlineStr">
        <is>
          <t>Development</t>
        </is>
      </c>
      <c r="X7" s="29" t="inlineStr">
        <is>
          <t>Development</t>
        </is>
      </c>
      <c r="Y7" s="29" t="inlineStr">
        <is>
          <t>Development</t>
        </is>
      </c>
      <c r="Z7" s="29" t="inlineStr">
        <is>
          <t>Development</t>
        </is>
      </c>
      <c r="AA7" s="29" t="inlineStr">
        <is>
          <t>Development</t>
        </is>
      </c>
      <c r="AB7" s="29" t="inlineStr">
        <is>
          <t>Development</t>
        </is>
      </c>
      <c r="AC7" s="29" t="inlineStr">
        <is>
          <t>Development</t>
        </is>
      </c>
      <c r="AD7" s="29" t="inlineStr">
        <is>
          <t>Development</t>
        </is>
      </c>
      <c r="AE7" s="29" t="inlineStr">
        <is>
          <t>Development</t>
        </is>
      </c>
      <c r="AF7" s="29" t="inlineStr">
        <is>
          <t>Development</t>
        </is>
      </c>
      <c r="AG7" s="29" t="inlineStr">
        <is>
          <t>Development</t>
        </is>
      </c>
      <c r="AH7" s="29" t="inlineStr">
        <is>
          <t>Development</t>
        </is>
      </c>
      <c r="AI7" s="29" t="inlineStr">
        <is>
          <t>Development</t>
        </is>
      </c>
      <c r="AJ7" s="29" t="inlineStr">
        <is>
          <t>Development</t>
        </is>
      </c>
      <c r="AK7" s="29" t="inlineStr">
        <is>
          <t>Development</t>
        </is>
      </c>
      <c r="AL7" s="29" t="inlineStr">
        <is>
          <t>Development</t>
        </is>
      </c>
      <c r="AM7" s="29" t="inlineStr">
        <is>
          <t>Development</t>
        </is>
      </c>
      <c r="AN7" s="29" t="inlineStr">
        <is>
          <t>Development</t>
        </is>
      </c>
      <c r="AO7" s="29" t="inlineStr">
        <is>
          <t>Development</t>
        </is>
      </c>
      <c r="AP7" s="29" t="inlineStr">
        <is>
          <t>Development</t>
        </is>
      </c>
      <c r="AQ7" s="29" t="inlineStr">
        <is>
          <t>Development</t>
        </is>
      </c>
      <c r="AR7" s="29" t="inlineStr">
        <is>
          <t>Development</t>
        </is>
      </c>
      <c r="AS7" s="29" t="inlineStr">
        <is>
          <t>Development</t>
        </is>
      </c>
      <c r="AT7" s="30" t="inlineStr">
        <is>
          <t>Ramp-Up</t>
        </is>
      </c>
      <c r="AU7" s="30" t="inlineStr">
        <is>
          <t>Ramp-Up</t>
        </is>
      </c>
      <c r="AV7" s="30" t="inlineStr">
        <is>
          <t>Ramp-Up</t>
        </is>
      </c>
      <c r="AW7" s="30" t="inlineStr">
        <is>
          <t>Ramp-Up</t>
        </is>
      </c>
      <c r="AX7" s="30" t="inlineStr">
        <is>
          <t>Ramp-Up</t>
        </is>
      </c>
      <c r="AY7" s="30" t="inlineStr">
        <is>
          <t>Ramp-Up</t>
        </is>
      </c>
      <c r="AZ7" s="30" t="inlineStr">
        <is>
          <t>Ramp-Up</t>
        </is>
      </c>
      <c r="BA7" s="30" t="inlineStr">
        <is>
          <t>Ramp-Up</t>
        </is>
      </c>
      <c r="BB7" s="30" t="inlineStr">
        <is>
          <t>Ramp-Up</t>
        </is>
      </c>
      <c r="BC7" s="30" t="inlineStr">
        <is>
          <t>Ramp-Up</t>
        </is>
      </c>
      <c r="BD7" s="30" t="inlineStr">
        <is>
          <t>Ramp-Up</t>
        </is>
      </c>
      <c r="BE7" s="30" t="inlineStr">
        <is>
          <t>Ramp-Up</t>
        </is>
      </c>
      <c r="BF7" s="31" t="inlineStr">
        <is>
          <t>Steady State</t>
        </is>
      </c>
      <c r="BG7" s="31" t="inlineStr">
        <is>
          <t>Steady State</t>
        </is>
      </c>
      <c r="BH7" s="31" t="inlineStr">
        <is>
          <t>Steady State</t>
        </is>
      </c>
      <c r="BI7" s="31" t="inlineStr">
        <is>
          <t>Steady State</t>
        </is>
      </c>
      <c r="BJ7" s="31" t="inlineStr">
        <is>
          <t>Steady State</t>
        </is>
      </c>
      <c r="BK7" s="31" t="inlineStr">
        <is>
          <t>Steady State</t>
        </is>
      </c>
      <c r="BL7" s="31" t="inlineStr">
        <is>
          <t>Steady State</t>
        </is>
      </c>
      <c r="BM7" s="31" t="inlineStr">
        <is>
          <t>Steady State</t>
        </is>
      </c>
      <c r="BN7" s="31" t="inlineStr">
        <is>
          <t>Steady State</t>
        </is>
      </c>
      <c r="BO7" s="31" t="inlineStr">
        <is>
          <t>Steady State</t>
        </is>
      </c>
      <c r="BP7" s="31" t="inlineStr">
        <is>
          <t>Steady State</t>
        </is>
      </c>
      <c r="BQ7" s="31" t="inlineStr">
        <is>
          <t>Steady State</t>
        </is>
      </c>
      <c r="BR7" s="31" t="inlineStr">
        <is>
          <t>Steady State</t>
        </is>
      </c>
      <c r="BS7" s="31" t="inlineStr">
        <is>
          <t>Steady State</t>
        </is>
      </c>
      <c r="BT7" s="31" t="inlineStr">
        <is>
          <t>Steady State</t>
        </is>
      </c>
      <c r="BU7" s="31" t="inlineStr">
        <is>
          <t>Steady State</t>
        </is>
      </c>
      <c r="BV7" s="31" t="inlineStr">
        <is>
          <t>Steady State</t>
        </is>
      </c>
      <c r="BW7" s="31" t="inlineStr">
        <is>
          <t>Steady State</t>
        </is>
      </c>
      <c r="BX7" s="31" t="inlineStr">
        <is>
          <t>Steady State</t>
        </is>
      </c>
      <c r="BY7" s="31" t="inlineStr">
        <is>
          <t>Steady State</t>
        </is>
      </c>
      <c r="BZ7" s="31" t="inlineStr">
        <is>
          <t>Steady State</t>
        </is>
      </c>
      <c r="CA7" s="31" t="inlineStr">
        <is>
          <t>Steady State</t>
        </is>
      </c>
      <c r="CB7" s="31" t="inlineStr">
        <is>
          <t>Steady State</t>
        </is>
      </c>
      <c r="CC7" s="31" t="inlineStr">
        <is>
          <t>Steady State</t>
        </is>
      </c>
      <c r="CD7" s="31" t="inlineStr">
        <is>
          <t>Steady State</t>
        </is>
      </c>
      <c r="CE7" s="31" t="inlineStr">
        <is>
          <t>Steady State</t>
        </is>
      </c>
      <c r="CF7" s="31" t="inlineStr">
        <is>
          <t>Steady State</t>
        </is>
      </c>
      <c r="CG7" s="31" t="inlineStr">
        <is>
          <t>Steady State</t>
        </is>
      </c>
      <c r="CH7" s="31" t="inlineStr">
        <is>
          <t>Steady State</t>
        </is>
      </c>
      <c r="CI7" s="31" t="inlineStr">
        <is>
          <t>Steady State</t>
        </is>
      </c>
      <c r="CJ7" s="31" t="inlineStr">
        <is>
          <t>Steady State</t>
        </is>
      </c>
      <c r="CK7" s="31" t="inlineStr">
        <is>
          <t>Steady State</t>
        </is>
      </c>
      <c r="CL7" s="31" t="inlineStr">
        <is>
          <t>Steady State</t>
        </is>
      </c>
      <c r="CM7" s="31" t="inlineStr">
        <is>
          <t>Steady State</t>
        </is>
      </c>
      <c r="CN7" s="31" t="inlineStr">
        <is>
          <t>Steady State</t>
        </is>
      </c>
      <c r="CO7" s="31" t="inlineStr">
        <is>
          <t>Steady State</t>
        </is>
      </c>
      <c r="CP7" s="31" t="inlineStr">
        <is>
          <t>Steady State</t>
        </is>
      </c>
      <c r="CQ7" s="31" t="inlineStr">
        <is>
          <t>Steady State</t>
        </is>
      </c>
      <c r="CR7" s="31" t="inlineStr">
        <is>
          <t>Steady State</t>
        </is>
      </c>
      <c r="CS7" s="31" t="inlineStr">
        <is>
          <t>Steady State</t>
        </is>
      </c>
      <c r="CT7" s="31" t="inlineStr">
        <is>
          <t>Steady State</t>
        </is>
      </c>
      <c r="CU7" s="31" t="inlineStr">
        <is>
          <t>Steady State</t>
        </is>
      </c>
      <c r="CV7" s="31" t="inlineStr">
        <is>
          <t>Steady State</t>
        </is>
      </c>
      <c r="CW7" s="31" t="inlineStr">
        <is>
          <t>Steady State</t>
        </is>
      </c>
      <c r="CX7" s="31" t="inlineStr">
        <is>
          <t>Steady State</t>
        </is>
      </c>
      <c r="CY7" s="31" t="inlineStr">
        <is>
          <t>Steady State</t>
        </is>
      </c>
      <c r="CZ7" s="31" t="inlineStr">
        <is>
          <t>Steady State</t>
        </is>
      </c>
      <c r="DA7" s="31" t="inlineStr">
        <is>
          <t>Steady State</t>
        </is>
      </c>
      <c r="DB7" s="31" t="inlineStr">
        <is>
          <t>Steady State</t>
        </is>
      </c>
      <c r="DC7" s="31" t="inlineStr">
        <is>
          <t>Steady State</t>
        </is>
      </c>
      <c r="DD7" s="31" t="inlineStr">
        <is>
          <t>Steady State</t>
        </is>
      </c>
      <c r="DE7" s="31" t="inlineStr">
        <is>
          <t>Steady State</t>
        </is>
      </c>
      <c r="DF7" s="31" t="inlineStr">
        <is>
          <t>Steady State</t>
        </is>
      </c>
      <c r="DG7" s="31" t="inlineStr">
        <is>
          <t>Steady State</t>
        </is>
      </c>
      <c r="DH7" s="31" t="inlineStr">
        <is>
          <t>Steady State</t>
        </is>
      </c>
      <c r="DI7" s="31" t="inlineStr">
        <is>
          <t>Steady State</t>
        </is>
      </c>
      <c r="DJ7" s="31" t="inlineStr">
        <is>
          <t>Steady State</t>
        </is>
      </c>
      <c r="DK7" s="31" t="inlineStr">
        <is>
          <t>Steady State</t>
        </is>
      </c>
      <c r="DL7" s="31" t="inlineStr">
        <is>
          <t>Steady State</t>
        </is>
      </c>
      <c r="DM7" s="31" t="inlineStr">
        <is>
          <t>Steady State</t>
        </is>
      </c>
      <c r="DN7" s="31" t="inlineStr">
        <is>
          <t>Steady State</t>
        </is>
      </c>
      <c r="DO7" s="31" t="inlineStr">
        <is>
          <t>Steady State</t>
        </is>
      </c>
      <c r="DP7" s="31" t="inlineStr">
        <is>
          <t>Steady State</t>
        </is>
      </c>
      <c r="DQ7" s="31" t="inlineStr">
        <is>
          <t>Steady State</t>
        </is>
      </c>
      <c r="DR7" s="31" t="inlineStr">
        <is>
          <t>Steady State</t>
        </is>
      </c>
      <c r="DS7" s="31" t="inlineStr">
        <is>
          <t>Steady State</t>
        </is>
      </c>
      <c r="DT7" s="31" t="inlineStr">
        <is>
          <t>Steady State</t>
        </is>
      </c>
      <c r="DU7" s="31" t="inlineStr">
        <is>
          <t>Steady State</t>
        </is>
      </c>
      <c r="DV7" s="31" t="inlineStr">
        <is>
          <t>Steady State</t>
        </is>
      </c>
      <c r="DW7" s="31" t="inlineStr">
        <is>
          <t>Steady State</t>
        </is>
      </c>
      <c r="DX7" s="31" t="inlineStr">
        <is>
          <t>Steady State</t>
        </is>
      </c>
      <c r="DY7" s="31" t="inlineStr">
        <is>
          <t>Steady State</t>
        </is>
      </c>
      <c r="DZ7" s="31" t="inlineStr">
        <is>
          <t>Steady State</t>
        </is>
      </c>
      <c r="EA7" s="31" t="inlineStr">
        <is>
          <t>Steady State</t>
        </is>
      </c>
      <c r="EB7" s="31" t="inlineStr">
        <is>
          <t>Steady State</t>
        </is>
      </c>
      <c r="EC7" s="31" t="inlineStr">
        <is>
          <t>Steady State</t>
        </is>
      </c>
      <c r="ED7" s="31" t="inlineStr">
        <is>
          <t>Steady State</t>
        </is>
      </c>
      <c r="EE7" s="31" t="inlineStr">
        <is>
          <t>Steady State</t>
        </is>
      </c>
      <c r="EF7" s="31" t="inlineStr">
        <is>
          <t>Steady State</t>
        </is>
      </c>
      <c r="EG7" s="31" t="inlineStr">
        <is>
          <t>Steady State</t>
        </is>
      </c>
      <c r="EH7" s="31" t="inlineStr">
        <is>
          <t>Steady State</t>
        </is>
      </c>
      <c r="EI7" s="31" t="inlineStr">
        <is>
          <t>Steady State</t>
        </is>
      </c>
      <c r="EJ7" s="31" t="inlineStr">
        <is>
          <t>Steady State</t>
        </is>
      </c>
      <c r="EK7" s="31" t="inlineStr">
        <is>
          <t>Steady State</t>
        </is>
      </c>
      <c r="EL7" s="31" t="inlineStr">
        <is>
          <t>Steady State</t>
        </is>
      </c>
      <c r="EM7" s="31" t="inlineStr">
        <is>
          <t>Steady State</t>
        </is>
      </c>
      <c r="EN7" s="31" t="inlineStr">
        <is>
          <t>Steady State</t>
        </is>
      </c>
      <c r="EO7" s="31" t="inlineStr">
        <is>
          <t>Steady State</t>
        </is>
      </c>
      <c r="EP7" s="31" t="inlineStr">
        <is>
          <t>Steady State</t>
        </is>
      </c>
      <c r="EQ7" s="31" t="inlineStr">
        <is>
          <t>Steady State</t>
        </is>
      </c>
      <c r="ER7" s="31" t="inlineStr">
        <is>
          <t>Steady State</t>
        </is>
      </c>
      <c r="ES7" s="31" t="inlineStr">
        <is>
          <t>Steady State</t>
        </is>
      </c>
      <c r="ET7" s="31" t="inlineStr">
        <is>
          <t>Steady State</t>
        </is>
      </c>
      <c r="EU7" s="31" t="inlineStr">
        <is>
          <t>Steady State</t>
        </is>
      </c>
      <c r="EV7" s="31" t="inlineStr">
        <is>
          <t>Steady State</t>
        </is>
      </c>
      <c r="EW7" s="31" t="inlineStr">
        <is>
          <t>Steady State</t>
        </is>
      </c>
      <c r="EX7" s="31" t="inlineStr">
        <is>
          <t>Steady State</t>
        </is>
      </c>
      <c r="EY7" s="31" t="inlineStr">
        <is>
          <t>Steady State</t>
        </is>
      </c>
      <c r="EZ7" s="31" t="inlineStr">
        <is>
          <t>Steady State</t>
        </is>
      </c>
      <c r="FA7" s="31" t="inlineStr">
        <is>
          <t>Steady State</t>
        </is>
      </c>
      <c r="FB7" s="31" t="inlineStr">
        <is>
          <t>Steady State</t>
        </is>
      </c>
      <c r="FC7" s="31" t="inlineStr">
        <is>
          <t>Steady State</t>
        </is>
      </c>
      <c r="FD7" s="31" t="inlineStr">
        <is>
          <t>Steady State</t>
        </is>
      </c>
      <c r="FE7" s="31" t="inlineStr">
        <is>
          <t>Steady State</t>
        </is>
      </c>
      <c r="FF7" s="31" t="inlineStr">
        <is>
          <t>Steady State</t>
        </is>
      </c>
      <c r="FG7" s="31" t="inlineStr">
        <is>
          <t>Steady State</t>
        </is>
      </c>
      <c r="FH7" s="31" t="inlineStr">
        <is>
          <t>Steady State</t>
        </is>
      </c>
      <c r="FI7" s="31" t="inlineStr">
        <is>
          <t>Steady State</t>
        </is>
      </c>
      <c r="FJ7" s="32" t="inlineStr">
        <is>
          <t>Decline</t>
        </is>
      </c>
      <c r="FK7" s="32" t="inlineStr">
        <is>
          <t>Decline</t>
        </is>
      </c>
      <c r="FL7" s="32" t="inlineStr">
        <is>
          <t>Decline</t>
        </is>
      </c>
      <c r="FM7" s="32" t="inlineStr">
        <is>
          <t>Decline</t>
        </is>
      </c>
      <c r="FN7" s="32" t="inlineStr">
        <is>
          <t>Decline</t>
        </is>
      </c>
      <c r="FO7" s="32" t="inlineStr">
        <is>
          <t>Decline</t>
        </is>
      </c>
      <c r="FP7" s="33" t="inlineStr">
        <is>
          <t>Closure</t>
        </is>
      </c>
      <c r="FQ7" s="33" t="inlineStr">
        <is>
          <t>Closure</t>
        </is>
      </c>
      <c r="FR7" s="33" t="inlineStr">
        <is>
          <t>Closure</t>
        </is>
      </c>
      <c r="FS7" s="33" t="inlineStr">
        <is>
          <t>Closure</t>
        </is>
      </c>
      <c r="FT7" s="33" t="inlineStr">
        <is>
          <t>Closure</t>
        </is>
      </c>
      <c r="FU7" s="33" t="inlineStr">
        <is>
          <t>Closure</t>
        </is>
      </c>
      <c r="FV7" s="33" t="inlineStr">
        <is>
          <t>Closure</t>
        </is>
      </c>
      <c r="FW7" s="33" t="inlineStr">
        <is>
          <t>Closure</t>
        </is>
      </c>
      <c r="FX7" s="33" t="inlineStr">
        <is>
          <t>Closure</t>
        </is>
      </c>
      <c r="FY7" s="33" t="inlineStr">
        <is>
          <t>Closure</t>
        </is>
      </c>
      <c r="FZ7" s="33" t="inlineStr">
        <is>
          <t>Closure</t>
        </is>
      </c>
      <c r="GA7" s="33" t="inlineStr">
        <is>
          <t>Closure</t>
        </is>
      </c>
    </row>
    <row r="9">
      <c r="A9" s="34" t="inlineStr">
        <is>
          <t>Mining Costs</t>
        </is>
      </c>
      <c r="B9" s="34" t="n"/>
      <c r="C9" s="34" t="n"/>
      <c r="D9" s="34" t="n"/>
      <c r="E9" s="34" t="n"/>
      <c r="F9" s="34" t="n"/>
      <c r="G9" s="34" t="n"/>
      <c r="H9" s="34" t="n"/>
      <c r="I9" s="34" t="n"/>
      <c r="J9" s="34" t="n"/>
      <c r="K9" s="34" t="n"/>
      <c r="L9" s="34" t="n"/>
      <c r="M9" s="34" t="n"/>
      <c r="N9" s="34" t="n"/>
      <c r="O9" s="34" t="n"/>
      <c r="P9" s="34" t="n"/>
      <c r="Q9" s="34" t="n"/>
      <c r="R9" s="34" t="n"/>
      <c r="S9" s="34" t="n"/>
      <c r="T9" s="34" t="n"/>
      <c r="U9" s="34" t="n"/>
      <c r="V9" s="34" t="n"/>
      <c r="W9" s="34" t="n"/>
      <c r="X9" s="34" t="n"/>
      <c r="Y9" s="34" t="n"/>
      <c r="Z9" s="34" t="n"/>
      <c r="AA9" s="34" t="n"/>
      <c r="AB9" s="34" t="n"/>
      <c r="AC9" s="34" t="n"/>
      <c r="AD9" s="34" t="n"/>
      <c r="AE9" s="34" t="n"/>
      <c r="AF9" s="34" t="n"/>
      <c r="AG9" s="34" t="n"/>
      <c r="AH9" s="34" t="n"/>
      <c r="AI9" s="34" t="n"/>
      <c r="AJ9" s="34" t="n"/>
      <c r="AK9" s="34" t="n"/>
      <c r="AL9" s="34" t="n"/>
      <c r="AM9" s="34" t="n"/>
      <c r="AN9" s="34" t="n"/>
      <c r="AO9" s="34" t="n"/>
      <c r="AP9" s="34" t="n"/>
      <c r="AQ9" s="34" t="n"/>
      <c r="AR9" s="34" t="n"/>
      <c r="AS9" s="34" t="n"/>
      <c r="AT9" s="34" t="n"/>
      <c r="AU9" s="34" t="n"/>
      <c r="AV9" s="34" t="n"/>
      <c r="AW9" s="34" t="n"/>
      <c r="AX9" s="34" t="n"/>
      <c r="AY9" s="34" t="n"/>
      <c r="AZ9" s="34" t="n"/>
      <c r="BA9" s="34" t="n"/>
      <c r="BB9" s="34" t="n"/>
      <c r="BC9" s="34" t="n"/>
      <c r="BD9" s="34" t="n"/>
      <c r="BE9" s="34" t="n"/>
      <c r="BF9" s="34" t="n"/>
      <c r="BG9" s="34" t="n"/>
      <c r="BH9" s="34" t="n"/>
      <c r="BI9" s="34" t="n"/>
      <c r="BJ9" s="34" t="n"/>
      <c r="BK9" s="34" t="n"/>
      <c r="BL9" s="34" t="n"/>
      <c r="BM9" s="34" t="n"/>
      <c r="BN9" s="34" t="n"/>
      <c r="BO9" s="34" t="n"/>
      <c r="BP9" s="34" t="n"/>
      <c r="BQ9" s="34" t="n"/>
      <c r="BR9" s="34" t="n"/>
      <c r="BS9" s="34" t="n"/>
      <c r="BT9" s="34" t="n"/>
      <c r="BU9" s="34" t="n"/>
      <c r="BV9" s="34" t="n"/>
      <c r="BW9" s="34" t="n"/>
      <c r="BX9" s="34" t="n"/>
      <c r="BY9" s="34" t="n"/>
      <c r="BZ9" s="34" t="n"/>
      <c r="CA9" s="34" t="n"/>
      <c r="CB9" s="34" t="n"/>
      <c r="CC9" s="34" t="n"/>
      <c r="CD9" s="34" t="n"/>
      <c r="CE9" s="34" t="n"/>
      <c r="CF9" s="34" t="n"/>
      <c r="CG9" s="34" t="n"/>
      <c r="CH9" s="34" t="n"/>
      <c r="CI9" s="34" t="n"/>
      <c r="CJ9" s="34" t="n"/>
      <c r="CK9" s="34" t="n"/>
      <c r="CL9" s="34" t="n"/>
      <c r="CM9" s="34" t="n"/>
      <c r="CN9" s="34" t="n"/>
      <c r="CO9" s="34" t="n"/>
      <c r="CP9" s="34" t="n"/>
      <c r="CQ9" s="34" t="n"/>
      <c r="CR9" s="34" t="n"/>
      <c r="CS9" s="34" t="n"/>
      <c r="CT9" s="34" t="n"/>
      <c r="CU9" s="34" t="n"/>
      <c r="CV9" s="34" t="n"/>
      <c r="CW9" s="34" t="n"/>
      <c r="CX9" s="34" t="n"/>
      <c r="CY9" s="34" t="n"/>
      <c r="CZ9" s="34" t="n"/>
      <c r="DA9" s="34" t="n"/>
      <c r="DB9" s="34" t="n"/>
      <c r="DC9" s="34" t="n"/>
      <c r="DD9" s="34" t="n"/>
      <c r="DE9" s="34" t="n"/>
      <c r="DF9" s="34" t="n"/>
      <c r="DG9" s="34" t="n"/>
      <c r="DH9" s="34" t="n"/>
      <c r="DI9" s="34" t="n"/>
      <c r="DJ9" s="34" t="n"/>
      <c r="DK9" s="34" t="n"/>
      <c r="DL9" s="34" t="n"/>
      <c r="DM9" s="34" t="n"/>
      <c r="DN9" s="34" t="n"/>
      <c r="DO9" s="34" t="n"/>
      <c r="DP9" s="34" t="n"/>
      <c r="DQ9" s="34" t="n"/>
      <c r="DR9" s="34" t="n"/>
      <c r="DS9" s="34" t="n"/>
      <c r="DT9" s="34" t="n"/>
      <c r="DU9" s="34" t="n"/>
      <c r="DV9" s="34" t="n"/>
      <c r="DW9" s="34" t="n"/>
      <c r="DX9" s="34" t="n"/>
      <c r="DY9" s="34" t="n"/>
      <c r="DZ9" s="34" t="n"/>
      <c r="EA9" s="34" t="n"/>
      <c r="EB9" s="34" t="n"/>
      <c r="EC9" s="34" t="n"/>
      <c r="ED9" s="34" t="n"/>
      <c r="EE9" s="34" t="n"/>
      <c r="EF9" s="34" t="n"/>
      <c r="EG9" s="34" t="n"/>
      <c r="EH9" s="34" t="n"/>
      <c r="EI9" s="34" t="n"/>
      <c r="EJ9" s="34" t="n"/>
      <c r="EK9" s="34" t="n"/>
      <c r="EL9" s="34" t="n"/>
      <c r="EM9" s="34" t="n"/>
      <c r="EN9" s="34" t="n"/>
      <c r="EO9" s="34" t="n"/>
      <c r="EP9" s="34" t="n"/>
      <c r="EQ9" s="34" t="n"/>
      <c r="ER9" s="34" t="n"/>
      <c r="ES9" s="34" t="n"/>
      <c r="ET9" s="34" t="n"/>
      <c r="EU9" s="34" t="n"/>
      <c r="EV9" s="34" t="n"/>
      <c r="EW9" s="34" t="n"/>
      <c r="EX9" s="34" t="n"/>
      <c r="EY9" s="34" t="n"/>
      <c r="EZ9" s="34" t="n"/>
      <c r="FA9" s="34" t="n"/>
      <c r="FB9" s="34" t="n"/>
      <c r="FC9" s="34" t="n"/>
      <c r="FD9" s="34" t="n"/>
      <c r="FE9" s="34" t="n"/>
      <c r="FF9" s="34" t="n"/>
      <c r="FG9" s="34" t="n"/>
      <c r="FH9" s="34" t="n"/>
      <c r="FI9" s="34" t="n"/>
      <c r="FJ9" s="34" t="n"/>
      <c r="FK9" s="34" t="n"/>
      <c r="FL9" s="34" t="n"/>
      <c r="FM9" s="34" t="n"/>
      <c r="FN9" s="34" t="n"/>
      <c r="FO9" s="34" t="n"/>
      <c r="FP9" s="34" t="n"/>
      <c r="FQ9" s="34" t="n"/>
      <c r="FR9" s="34" t="n"/>
      <c r="FS9" s="34" t="n"/>
      <c r="FT9" s="34" t="n"/>
      <c r="FU9" s="34" t="n"/>
      <c r="FV9" s="34" t="n"/>
      <c r="FW9" s="34" t="n"/>
      <c r="FX9" s="34" t="n"/>
      <c r="FY9" s="34" t="n"/>
      <c r="FZ9" s="34" t="n"/>
      <c r="GA9" s="34" t="n"/>
    </row>
    <row r="10">
      <c r="A10" s="25" t="inlineStr">
        <is>
          <t>Drill &amp; Blast</t>
        </is>
      </c>
      <c r="B10" s="25" t="inlineStr">
        <is>
          <t>$'000</t>
        </is>
      </c>
      <c r="C10" s="47">
        <f>SUM(D10:GA10)</f>
        <v/>
      </c>
      <c r="D10" s="37">
        <f>1.2*i_MiningPlan!D12/1000</f>
        <v/>
      </c>
      <c r="E10" s="37">
        <f>1.2*i_MiningPlan!E12/1000</f>
        <v/>
      </c>
      <c r="F10" s="37">
        <f>1.2*i_MiningPlan!F12/1000</f>
        <v/>
      </c>
      <c r="G10" s="37">
        <f>1.2*i_MiningPlan!G12/1000</f>
        <v/>
      </c>
      <c r="H10" s="37">
        <f>1.2*i_MiningPlan!H12/1000</f>
        <v/>
      </c>
      <c r="I10" s="37">
        <f>1.2*i_MiningPlan!I12/1000</f>
        <v/>
      </c>
      <c r="J10" s="37">
        <f>1.2*i_MiningPlan!J12/1000</f>
        <v/>
      </c>
      <c r="K10" s="37">
        <f>1.2*i_MiningPlan!K12/1000</f>
        <v/>
      </c>
      <c r="L10" s="37">
        <f>1.2*i_MiningPlan!L12/1000</f>
        <v/>
      </c>
      <c r="M10" s="37">
        <f>1.2*i_MiningPlan!M12/1000</f>
        <v/>
      </c>
      <c r="N10" s="37">
        <f>1.2*i_MiningPlan!N12/1000</f>
        <v/>
      </c>
      <c r="O10" s="37">
        <f>1.2*i_MiningPlan!O12/1000</f>
        <v/>
      </c>
      <c r="P10" s="37">
        <f>1.2*i_MiningPlan!P12/1000</f>
        <v/>
      </c>
      <c r="Q10" s="37">
        <f>1.2*i_MiningPlan!Q12/1000</f>
        <v/>
      </c>
      <c r="R10" s="37">
        <f>1.2*i_MiningPlan!R12/1000</f>
        <v/>
      </c>
      <c r="S10" s="37">
        <f>1.2*i_MiningPlan!S12/1000</f>
        <v/>
      </c>
      <c r="T10" s="37">
        <f>1.2*i_MiningPlan!T12/1000</f>
        <v/>
      </c>
      <c r="U10" s="37">
        <f>1.2*i_MiningPlan!U12/1000</f>
        <v/>
      </c>
      <c r="V10" s="37">
        <f>1.2*i_MiningPlan!V12/1000</f>
        <v/>
      </c>
      <c r="W10" s="37">
        <f>1.2*i_MiningPlan!W12/1000</f>
        <v/>
      </c>
      <c r="X10" s="37">
        <f>1.2*i_MiningPlan!X12/1000</f>
        <v/>
      </c>
      <c r="Y10" s="37">
        <f>1.2*i_MiningPlan!Y12/1000</f>
        <v/>
      </c>
      <c r="Z10" s="37">
        <f>1.2*i_MiningPlan!Z12/1000</f>
        <v/>
      </c>
      <c r="AA10" s="37">
        <f>1.2*i_MiningPlan!AA12/1000</f>
        <v/>
      </c>
      <c r="AB10" s="37">
        <f>1.2*i_MiningPlan!AB12/1000</f>
        <v/>
      </c>
      <c r="AC10" s="37">
        <f>1.2*i_MiningPlan!AC12/1000</f>
        <v/>
      </c>
      <c r="AD10" s="37">
        <f>1.2*i_MiningPlan!AD12/1000</f>
        <v/>
      </c>
      <c r="AE10" s="37">
        <f>1.2*i_MiningPlan!AE12/1000</f>
        <v/>
      </c>
      <c r="AF10" s="37">
        <f>1.2*i_MiningPlan!AF12/1000</f>
        <v/>
      </c>
      <c r="AG10" s="37">
        <f>1.2*i_MiningPlan!AG12/1000</f>
        <v/>
      </c>
      <c r="AH10" s="37">
        <f>1.2*i_MiningPlan!AH12/1000</f>
        <v/>
      </c>
      <c r="AI10" s="37">
        <f>1.2*i_MiningPlan!AI12/1000</f>
        <v/>
      </c>
      <c r="AJ10" s="37">
        <f>1.2*i_MiningPlan!AJ12/1000</f>
        <v/>
      </c>
      <c r="AK10" s="37">
        <f>1.2*i_MiningPlan!AK12/1000</f>
        <v/>
      </c>
      <c r="AL10" s="37">
        <f>1.2*i_MiningPlan!AL12/1000</f>
        <v/>
      </c>
      <c r="AM10" s="37">
        <f>1.2*i_MiningPlan!AM12/1000</f>
        <v/>
      </c>
      <c r="AN10" s="37">
        <f>1.2*i_MiningPlan!AN12/1000</f>
        <v/>
      </c>
      <c r="AO10" s="37">
        <f>1.2*i_MiningPlan!AO12/1000</f>
        <v/>
      </c>
      <c r="AP10" s="37">
        <f>1.2*i_MiningPlan!AP12/1000</f>
        <v/>
      </c>
      <c r="AQ10" s="37">
        <f>1.2*i_MiningPlan!AQ12/1000</f>
        <v/>
      </c>
      <c r="AR10" s="37">
        <f>1.2*i_MiningPlan!AR12/1000</f>
        <v/>
      </c>
      <c r="AS10" s="37">
        <f>1.2*i_MiningPlan!AS12/1000</f>
        <v/>
      </c>
      <c r="AT10" s="37">
        <f>1.2*i_MiningPlan!AT12/1000</f>
        <v/>
      </c>
      <c r="AU10" s="37">
        <f>1.2*i_MiningPlan!AU12/1000</f>
        <v/>
      </c>
      <c r="AV10" s="37">
        <f>1.2*i_MiningPlan!AV12/1000</f>
        <v/>
      </c>
      <c r="AW10" s="37">
        <f>1.2*i_MiningPlan!AW12/1000</f>
        <v/>
      </c>
      <c r="AX10" s="37">
        <f>1.2*i_MiningPlan!AX12/1000</f>
        <v/>
      </c>
      <c r="AY10" s="37">
        <f>1.2*i_MiningPlan!AY12/1000</f>
        <v/>
      </c>
      <c r="AZ10" s="37">
        <f>1.2*i_MiningPlan!AZ12/1000</f>
        <v/>
      </c>
      <c r="BA10" s="37">
        <f>1.2*i_MiningPlan!BA12/1000</f>
        <v/>
      </c>
      <c r="BB10" s="37">
        <f>1.2*i_MiningPlan!BB12/1000</f>
        <v/>
      </c>
      <c r="BC10" s="37">
        <f>1.2*i_MiningPlan!BC12/1000</f>
        <v/>
      </c>
      <c r="BD10" s="37">
        <f>1.2*i_MiningPlan!BD12/1000</f>
        <v/>
      </c>
      <c r="BE10" s="37">
        <f>1.2*i_MiningPlan!BE12/1000</f>
        <v/>
      </c>
      <c r="BF10" s="37">
        <f>1.2*i_MiningPlan!BF12/1000</f>
        <v/>
      </c>
      <c r="BG10" s="37">
        <f>1.2*i_MiningPlan!BG12/1000</f>
        <v/>
      </c>
      <c r="BH10" s="37">
        <f>1.2*i_MiningPlan!BH12/1000</f>
        <v/>
      </c>
      <c r="BI10" s="37">
        <f>1.2*i_MiningPlan!BI12/1000</f>
        <v/>
      </c>
      <c r="BJ10" s="37">
        <f>1.2*i_MiningPlan!BJ12/1000</f>
        <v/>
      </c>
      <c r="BK10" s="37">
        <f>1.2*i_MiningPlan!BK12/1000</f>
        <v/>
      </c>
      <c r="BL10" s="37">
        <f>1.2*i_MiningPlan!BL12/1000</f>
        <v/>
      </c>
      <c r="BM10" s="37">
        <f>1.2*i_MiningPlan!BM12/1000</f>
        <v/>
      </c>
      <c r="BN10" s="37">
        <f>1.2*i_MiningPlan!BN12/1000</f>
        <v/>
      </c>
      <c r="BO10" s="37">
        <f>1.2*i_MiningPlan!BO12/1000</f>
        <v/>
      </c>
      <c r="BP10" s="37">
        <f>1.2*i_MiningPlan!BP12/1000</f>
        <v/>
      </c>
      <c r="BQ10" s="37">
        <f>1.2*i_MiningPlan!BQ12/1000</f>
        <v/>
      </c>
      <c r="BR10" s="37">
        <f>1.2*i_MiningPlan!BR12/1000</f>
        <v/>
      </c>
      <c r="BS10" s="37">
        <f>1.2*i_MiningPlan!BS12/1000</f>
        <v/>
      </c>
      <c r="BT10" s="37">
        <f>1.2*i_MiningPlan!BT12/1000</f>
        <v/>
      </c>
      <c r="BU10" s="37">
        <f>1.2*i_MiningPlan!BU12/1000</f>
        <v/>
      </c>
      <c r="BV10" s="37">
        <f>1.2*i_MiningPlan!BV12/1000</f>
        <v/>
      </c>
      <c r="BW10" s="37">
        <f>1.2*i_MiningPlan!BW12/1000</f>
        <v/>
      </c>
      <c r="BX10" s="37">
        <f>1.2*i_MiningPlan!BX12/1000</f>
        <v/>
      </c>
      <c r="BY10" s="37">
        <f>1.2*i_MiningPlan!BY12/1000</f>
        <v/>
      </c>
      <c r="BZ10" s="37">
        <f>1.2*i_MiningPlan!BZ12/1000</f>
        <v/>
      </c>
      <c r="CA10" s="37">
        <f>1.2*i_MiningPlan!CA12/1000</f>
        <v/>
      </c>
      <c r="CB10" s="37">
        <f>1.2*i_MiningPlan!CB12/1000</f>
        <v/>
      </c>
      <c r="CC10" s="37">
        <f>1.2*i_MiningPlan!CC12/1000</f>
        <v/>
      </c>
      <c r="CD10" s="37">
        <f>1.2*i_MiningPlan!CD12/1000</f>
        <v/>
      </c>
      <c r="CE10" s="37">
        <f>1.2*i_MiningPlan!CE12/1000</f>
        <v/>
      </c>
      <c r="CF10" s="37">
        <f>1.2*i_MiningPlan!CF12/1000</f>
        <v/>
      </c>
      <c r="CG10" s="37">
        <f>1.2*i_MiningPlan!CG12/1000</f>
        <v/>
      </c>
      <c r="CH10" s="37">
        <f>1.2*i_MiningPlan!CH12/1000</f>
        <v/>
      </c>
      <c r="CI10" s="37">
        <f>1.2*i_MiningPlan!CI12/1000</f>
        <v/>
      </c>
      <c r="CJ10" s="37">
        <f>1.2*i_MiningPlan!CJ12/1000</f>
        <v/>
      </c>
      <c r="CK10" s="37">
        <f>1.2*i_MiningPlan!CK12/1000</f>
        <v/>
      </c>
      <c r="CL10" s="37">
        <f>1.2*i_MiningPlan!CL12/1000</f>
        <v/>
      </c>
      <c r="CM10" s="37">
        <f>1.2*i_MiningPlan!CM12/1000</f>
        <v/>
      </c>
      <c r="CN10" s="37">
        <f>1.2*i_MiningPlan!CN12/1000</f>
        <v/>
      </c>
      <c r="CO10" s="37">
        <f>1.2*i_MiningPlan!CO12/1000</f>
        <v/>
      </c>
      <c r="CP10" s="37">
        <f>1.2*i_MiningPlan!CP12/1000</f>
        <v/>
      </c>
      <c r="CQ10" s="37">
        <f>1.2*i_MiningPlan!CQ12/1000</f>
        <v/>
      </c>
      <c r="CR10" s="37">
        <f>1.2*i_MiningPlan!CR12/1000</f>
        <v/>
      </c>
      <c r="CS10" s="37">
        <f>1.2*i_MiningPlan!CS12/1000</f>
        <v/>
      </c>
      <c r="CT10" s="37">
        <f>1.2*i_MiningPlan!CT12/1000</f>
        <v/>
      </c>
      <c r="CU10" s="37">
        <f>1.2*i_MiningPlan!CU12/1000</f>
        <v/>
      </c>
      <c r="CV10" s="37">
        <f>1.2*i_MiningPlan!CV12/1000</f>
        <v/>
      </c>
      <c r="CW10" s="37">
        <f>1.2*i_MiningPlan!CW12/1000</f>
        <v/>
      </c>
      <c r="CX10" s="37">
        <f>1.2*i_MiningPlan!CX12/1000</f>
        <v/>
      </c>
      <c r="CY10" s="37">
        <f>1.2*i_MiningPlan!CY12/1000</f>
        <v/>
      </c>
      <c r="CZ10" s="37">
        <f>1.2*i_MiningPlan!CZ12/1000</f>
        <v/>
      </c>
      <c r="DA10" s="37">
        <f>1.2*i_MiningPlan!DA12/1000</f>
        <v/>
      </c>
      <c r="DB10" s="37">
        <f>1.2*i_MiningPlan!DB12/1000</f>
        <v/>
      </c>
      <c r="DC10" s="37">
        <f>1.2*i_MiningPlan!DC12/1000</f>
        <v/>
      </c>
      <c r="DD10" s="37">
        <f>1.2*i_MiningPlan!DD12/1000</f>
        <v/>
      </c>
      <c r="DE10" s="37">
        <f>1.2*i_MiningPlan!DE12/1000</f>
        <v/>
      </c>
      <c r="DF10" s="37">
        <f>1.2*i_MiningPlan!DF12/1000</f>
        <v/>
      </c>
      <c r="DG10" s="37">
        <f>1.2*i_MiningPlan!DG12/1000</f>
        <v/>
      </c>
      <c r="DH10" s="37">
        <f>1.2*i_MiningPlan!DH12/1000</f>
        <v/>
      </c>
      <c r="DI10" s="37">
        <f>1.2*i_MiningPlan!DI12/1000</f>
        <v/>
      </c>
      <c r="DJ10" s="37">
        <f>1.2*i_MiningPlan!DJ12/1000</f>
        <v/>
      </c>
      <c r="DK10" s="37">
        <f>1.2*i_MiningPlan!DK12/1000</f>
        <v/>
      </c>
      <c r="DL10" s="37">
        <f>1.2*i_MiningPlan!DL12/1000</f>
        <v/>
      </c>
      <c r="DM10" s="37">
        <f>1.2*i_MiningPlan!DM12/1000</f>
        <v/>
      </c>
      <c r="DN10" s="37">
        <f>1.2*i_MiningPlan!DN12/1000</f>
        <v/>
      </c>
      <c r="DO10" s="37">
        <f>1.2*i_MiningPlan!DO12/1000</f>
        <v/>
      </c>
      <c r="DP10" s="37">
        <f>1.2*i_MiningPlan!DP12/1000</f>
        <v/>
      </c>
      <c r="DQ10" s="37">
        <f>1.2*i_MiningPlan!DQ12/1000</f>
        <v/>
      </c>
      <c r="DR10" s="37">
        <f>1.2*i_MiningPlan!DR12/1000</f>
        <v/>
      </c>
      <c r="DS10" s="37">
        <f>1.2*i_MiningPlan!DS12/1000</f>
        <v/>
      </c>
      <c r="DT10" s="37">
        <f>1.2*i_MiningPlan!DT12/1000</f>
        <v/>
      </c>
      <c r="DU10" s="37">
        <f>1.2*i_MiningPlan!DU12/1000</f>
        <v/>
      </c>
      <c r="DV10" s="37">
        <f>1.2*i_MiningPlan!DV12/1000</f>
        <v/>
      </c>
      <c r="DW10" s="37">
        <f>1.2*i_MiningPlan!DW12/1000</f>
        <v/>
      </c>
      <c r="DX10" s="37">
        <f>1.2*i_MiningPlan!DX12/1000</f>
        <v/>
      </c>
      <c r="DY10" s="37">
        <f>1.2*i_MiningPlan!DY12/1000</f>
        <v/>
      </c>
      <c r="DZ10" s="37">
        <f>1.2*i_MiningPlan!DZ12/1000</f>
        <v/>
      </c>
      <c r="EA10" s="37">
        <f>1.2*i_MiningPlan!EA12/1000</f>
        <v/>
      </c>
      <c r="EB10" s="37">
        <f>1.2*i_MiningPlan!EB12/1000</f>
        <v/>
      </c>
      <c r="EC10" s="37">
        <f>1.2*i_MiningPlan!EC12/1000</f>
        <v/>
      </c>
      <c r="ED10" s="37">
        <f>1.2*i_MiningPlan!ED12/1000</f>
        <v/>
      </c>
      <c r="EE10" s="37">
        <f>1.2*i_MiningPlan!EE12/1000</f>
        <v/>
      </c>
      <c r="EF10" s="37">
        <f>1.2*i_MiningPlan!EF12/1000</f>
        <v/>
      </c>
      <c r="EG10" s="37">
        <f>1.2*i_MiningPlan!EG12/1000</f>
        <v/>
      </c>
      <c r="EH10" s="37">
        <f>1.2*i_MiningPlan!EH12/1000</f>
        <v/>
      </c>
      <c r="EI10" s="37">
        <f>1.2*i_MiningPlan!EI12/1000</f>
        <v/>
      </c>
      <c r="EJ10" s="37">
        <f>1.2*i_MiningPlan!EJ12/1000</f>
        <v/>
      </c>
      <c r="EK10" s="37">
        <f>1.2*i_MiningPlan!EK12/1000</f>
        <v/>
      </c>
      <c r="EL10" s="37">
        <f>1.2*i_MiningPlan!EL12/1000</f>
        <v/>
      </c>
      <c r="EM10" s="37">
        <f>1.2*i_MiningPlan!EM12/1000</f>
        <v/>
      </c>
      <c r="EN10" s="37">
        <f>1.2*i_MiningPlan!EN12/1000</f>
        <v/>
      </c>
      <c r="EO10" s="37">
        <f>1.2*i_MiningPlan!EO12/1000</f>
        <v/>
      </c>
      <c r="EP10" s="37">
        <f>1.2*i_MiningPlan!EP12/1000</f>
        <v/>
      </c>
      <c r="EQ10" s="37">
        <f>1.2*i_MiningPlan!EQ12/1000</f>
        <v/>
      </c>
      <c r="ER10" s="37">
        <f>1.2*i_MiningPlan!ER12/1000</f>
        <v/>
      </c>
      <c r="ES10" s="37">
        <f>1.2*i_MiningPlan!ES12/1000</f>
        <v/>
      </c>
      <c r="ET10" s="37">
        <f>1.2*i_MiningPlan!ET12/1000</f>
        <v/>
      </c>
      <c r="EU10" s="37">
        <f>1.2*i_MiningPlan!EU12/1000</f>
        <v/>
      </c>
      <c r="EV10" s="37">
        <f>1.2*i_MiningPlan!EV12/1000</f>
        <v/>
      </c>
      <c r="EW10" s="37">
        <f>1.2*i_MiningPlan!EW12/1000</f>
        <v/>
      </c>
      <c r="EX10" s="37">
        <f>1.2*i_MiningPlan!EX12/1000</f>
        <v/>
      </c>
      <c r="EY10" s="37">
        <f>1.2*i_MiningPlan!EY12/1000</f>
        <v/>
      </c>
      <c r="EZ10" s="37">
        <f>1.2*i_MiningPlan!EZ12/1000</f>
        <v/>
      </c>
      <c r="FA10" s="37">
        <f>1.2*i_MiningPlan!FA12/1000</f>
        <v/>
      </c>
      <c r="FB10" s="37">
        <f>1.2*i_MiningPlan!FB12/1000</f>
        <v/>
      </c>
      <c r="FC10" s="37">
        <f>1.2*i_MiningPlan!FC12/1000</f>
        <v/>
      </c>
      <c r="FD10" s="37">
        <f>1.2*i_MiningPlan!FD12/1000</f>
        <v/>
      </c>
      <c r="FE10" s="37">
        <f>1.2*i_MiningPlan!FE12/1000</f>
        <v/>
      </c>
      <c r="FF10" s="37">
        <f>1.2*i_MiningPlan!FF12/1000</f>
        <v/>
      </c>
      <c r="FG10" s="37">
        <f>1.2*i_MiningPlan!FG12/1000</f>
        <v/>
      </c>
      <c r="FH10" s="37">
        <f>1.2*i_MiningPlan!FH12/1000</f>
        <v/>
      </c>
      <c r="FI10" s="37">
        <f>1.2*i_MiningPlan!FI12/1000</f>
        <v/>
      </c>
      <c r="FJ10" s="37">
        <f>1.2*i_MiningPlan!FJ12/1000</f>
        <v/>
      </c>
      <c r="FK10" s="37">
        <f>1.2*i_MiningPlan!FK12/1000</f>
        <v/>
      </c>
      <c r="FL10" s="37">
        <f>1.2*i_MiningPlan!FL12/1000</f>
        <v/>
      </c>
      <c r="FM10" s="37">
        <f>1.2*i_MiningPlan!FM12/1000</f>
        <v/>
      </c>
      <c r="FN10" s="37">
        <f>1.2*i_MiningPlan!FN12/1000</f>
        <v/>
      </c>
      <c r="FO10" s="37">
        <f>1.2*i_MiningPlan!FO12/1000</f>
        <v/>
      </c>
      <c r="FP10" s="37">
        <f>1.2*i_MiningPlan!FP12/1000</f>
        <v/>
      </c>
      <c r="FQ10" s="37">
        <f>1.2*i_MiningPlan!FQ12/1000</f>
        <v/>
      </c>
      <c r="FR10" s="37">
        <f>1.2*i_MiningPlan!FR12/1000</f>
        <v/>
      </c>
      <c r="FS10" s="37">
        <f>1.2*i_MiningPlan!FS12/1000</f>
        <v/>
      </c>
      <c r="FT10" s="37">
        <f>1.2*i_MiningPlan!FT12/1000</f>
        <v/>
      </c>
      <c r="FU10" s="37">
        <f>1.2*i_MiningPlan!FU12/1000</f>
        <v/>
      </c>
      <c r="FV10" s="37">
        <f>1.2*i_MiningPlan!FV12/1000</f>
        <v/>
      </c>
      <c r="FW10" s="37">
        <f>1.2*i_MiningPlan!FW12/1000</f>
        <v/>
      </c>
      <c r="FX10" s="37">
        <f>1.2*i_MiningPlan!FX12/1000</f>
        <v/>
      </c>
      <c r="FY10" s="37">
        <f>1.2*i_MiningPlan!FY12/1000</f>
        <v/>
      </c>
      <c r="FZ10" s="37">
        <f>1.2*i_MiningPlan!FZ12/1000</f>
        <v/>
      </c>
      <c r="GA10" s="37">
        <f>1.2*i_MiningPlan!GA12/1000</f>
        <v/>
      </c>
    </row>
    <row r="11">
      <c r="A11" s="25" t="inlineStr">
        <is>
          <t>Load &amp; Haul</t>
        </is>
      </c>
      <c r="B11" s="25" t="inlineStr">
        <is>
          <t>$'000</t>
        </is>
      </c>
      <c r="C11" s="47">
        <f>SUM(D11:GA11)</f>
        <v/>
      </c>
      <c r="D11" s="37">
        <f>2.8*i_MiningPlan!D12/1000</f>
        <v/>
      </c>
      <c r="E11" s="37">
        <f>2.8*i_MiningPlan!E12/1000</f>
        <v/>
      </c>
      <c r="F11" s="37">
        <f>2.8*i_MiningPlan!F12/1000</f>
        <v/>
      </c>
      <c r="G11" s="37">
        <f>2.8*i_MiningPlan!G12/1000</f>
        <v/>
      </c>
      <c r="H11" s="37">
        <f>2.8*i_MiningPlan!H12/1000</f>
        <v/>
      </c>
      <c r="I11" s="37">
        <f>2.8*i_MiningPlan!I12/1000</f>
        <v/>
      </c>
      <c r="J11" s="37">
        <f>2.8*i_MiningPlan!J12/1000</f>
        <v/>
      </c>
      <c r="K11" s="37">
        <f>2.8*i_MiningPlan!K12/1000</f>
        <v/>
      </c>
      <c r="L11" s="37">
        <f>2.8*i_MiningPlan!L12/1000</f>
        <v/>
      </c>
      <c r="M11" s="37">
        <f>2.8*i_MiningPlan!M12/1000</f>
        <v/>
      </c>
      <c r="N11" s="37">
        <f>2.8*i_MiningPlan!N12/1000</f>
        <v/>
      </c>
      <c r="O11" s="37">
        <f>2.8*i_MiningPlan!O12/1000</f>
        <v/>
      </c>
      <c r="P11" s="37">
        <f>2.8*i_MiningPlan!P12/1000</f>
        <v/>
      </c>
      <c r="Q11" s="37">
        <f>2.8*i_MiningPlan!Q12/1000</f>
        <v/>
      </c>
      <c r="R11" s="37">
        <f>2.8*i_MiningPlan!R12/1000</f>
        <v/>
      </c>
      <c r="S11" s="37">
        <f>2.8*i_MiningPlan!S12/1000</f>
        <v/>
      </c>
      <c r="T11" s="37">
        <f>2.8*i_MiningPlan!T12/1000</f>
        <v/>
      </c>
      <c r="U11" s="37">
        <f>2.8*i_MiningPlan!U12/1000</f>
        <v/>
      </c>
      <c r="V11" s="37">
        <f>2.8*i_MiningPlan!V12/1000</f>
        <v/>
      </c>
      <c r="W11" s="37">
        <f>2.8*i_MiningPlan!W12/1000</f>
        <v/>
      </c>
      <c r="X11" s="37">
        <f>2.8*i_MiningPlan!X12/1000</f>
        <v/>
      </c>
      <c r="Y11" s="37">
        <f>2.8*i_MiningPlan!Y12/1000</f>
        <v/>
      </c>
      <c r="Z11" s="37">
        <f>2.8*i_MiningPlan!Z12/1000</f>
        <v/>
      </c>
      <c r="AA11" s="37">
        <f>2.8*i_MiningPlan!AA12/1000</f>
        <v/>
      </c>
      <c r="AB11" s="37">
        <f>2.8*i_MiningPlan!AB12/1000</f>
        <v/>
      </c>
      <c r="AC11" s="37">
        <f>2.8*i_MiningPlan!AC12/1000</f>
        <v/>
      </c>
      <c r="AD11" s="37">
        <f>2.8*i_MiningPlan!AD12/1000</f>
        <v/>
      </c>
      <c r="AE11" s="37">
        <f>2.8*i_MiningPlan!AE12/1000</f>
        <v/>
      </c>
      <c r="AF11" s="37">
        <f>2.8*i_MiningPlan!AF12/1000</f>
        <v/>
      </c>
      <c r="AG11" s="37">
        <f>2.8*i_MiningPlan!AG12/1000</f>
        <v/>
      </c>
      <c r="AH11" s="37">
        <f>2.8*i_MiningPlan!AH12/1000</f>
        <v/>
      </c>
      <c r="AI11" s="37">
        <f>2.8*i_MiningPlan!AI12/1000</f>
        <v/>
      </c>
      <c r="AJ11" s="37">
        <f>2.8*i_MiningPlan!AJ12/1000</f>
        <v/>
      </c>
      <c r="AK11" s="37">
        <f>2.8*i_MiningPlan!AK12/1000</f>
        <v/>
      </c>
      <c r="AL11" s="37">
        <f>2.8*i_MiningPlan!AL12/1000</f>
        <v/>
      </c>
      <c r="AM11" s="37">
        <f>2.8*i_MiningPlan!AM12/1000</f>
        <v/>
      </c>
      <c r="AN11" s="37">
        <f>2.8*i_MiningPlan!AN12/1000</f>
        <v/>
      </c>
      <c r="AO11" s="37">
        <f>2.8*i_MiningPlan!AO12/1000</f>
        <v/>
      </c>
      <c r="AP11" s="37">
        <f>2.8*i_MiningPlan!AP12/1000</f>
        <v/>
      </c>
      <c r="AQ11" s="37">
        <f>2.8*i_MiningPlan!AQ12/1000</f>
        <v/>
      </c>
      <c r="AR11" s="37">
        <f>2.8*i_MiningPlan!AR12/1000</f>
        <v/>
      </c>
      <c r="AS11" s="37">
        <f>2.8*i_MiningPlan!AS12/1000</f>
        <v/>
      </c>
      <c r="AT11" s="37">
        <f>2.8*i_MiningPlan!AT12/1000</f>
        <v/>
      </c>
      <c r="AU11" s="37">
        <f>2.8*i_MiningPlan!AU12/1000</f>
        <v/>
      </c>
      <c r="AV11" s="37">
        <f>2.8*i_MiningPlan!AV12/1000</f>
        <v/>
      </c>
      <c r="AW11" s="37">
        <f>2.8*i_MiningPlan!AW12/1000</f>
        <v/>
      </c>
      <c r="AX11" s="37">
        <f>2.8*i_MiningPlan!AX12/1000</f>
        <v/>
      </c>
      <c r="AY11" s="37">
        <f>2.8*i_MiningPlan!AY12/1000</f>
        <v/>
      </c>
      <c r="AZ11" s="37">
        <f>2.8*i_MiningPlan!AZ12/1000</f>
        <v/>
      </c>
      <c r="BA11" s="37">
        <f>2.8*i_MiningPlan!BA12/1000</f>
        <v/>
      </c>
      <c r="BB11" s="37">
        <f>2.8*i_MiningPlan!BB12/1000</f>
        <v/>
      </c>
      <c r="BC11" s="37">
        <f>2.8*i_MiningPlan!BC12/1000</f>
        <v/>
      </c>
      <c r="BD11" s="37">
        <f>2.8*i_MiningPlan!BD12/1000</f>
        <v/>
      </c>
      <c r="BE11" s="37">
        <f>2.8*i_MiningPlan!BE12/1000</f>
        <v/>
      </c>
      <c r="BF11" s="37">
        <f>2.8*i_MiningPlan!BF12/1000</f>
        <v/>
      </c>
      <c r="BG11" s="37">
        <f>2.8*i_MiningPlan!BG12/1000</f>
        <v/>
      </c>
      <c r="BH11" s="37">
        <f>2.8*i_MiningPlan!BH12/1000</f>
        <v/>
      </c>
      <c r="BI11" s="37">
        <f>2.8*i_MiningPlan!BI12/1000</f>
        <v/>
      </c>
      <c r="BJ11" s="37">
        <f>2.8*i_MiningPlan!BJ12/1000</f>
        <v/>
      </c>
      <c r="BK11" s="37">
        <f>2.8*i_MiningPlan!BK12/1000</f>
        <v/>
      </c>
      <c r="BL11" s="37">
        <f>2.8*i_MiningPlan!BL12/1000</f>
        <v/>
      </c>
      <c r="BM11" s="37">
        <f>2.8*i_MiningPlan!BM12/1000</f>
        <v/>
      </c>
      <c r="BN11" s="37">
        <f>2.8*i_MiningPlan!BN12/1000</f>
        <v/>
      </c>
      <c r="BO11" s="37">
        <f>2.8*i_MiningPlan!BO12/1000</f>
        <v/>
      </c>
      <c r="BP11" s="37">
        <f>2.8*i_MiningPlan!BP12/1000</f>
        <v/>
      </c>
      <c r="BQ11" s="37">
        <f>2.8*i_MiningPlan!BQ12/1000</f>
        <v/>
      </c>
      <c r="BR11" s="37">
        <f>2.8*i_MiningPlan!BR12/1000</f>
        <v/>
      </c>
      <c r="BS11" s="37">
        <f>2.8*i_MiningPlan!BS12/1000</f>
        <v/>
      </c>
      <c r="BT11" s="37">
        <f>2.8*i_MiningPlan!BT12/1000</f>
        <v/>
      </c>
      <c r="BU11" s="37">
        <f>2.8*i_MiningPlan!BU12/1000</f>
        <v/>
      </c>
      <c r="BV11" s="37">
        <f>2.8*i_MiningPlan!BV12/1000</f>
        <v/>
      </c>
      <c r="BW11" s="37">
        <f>2.8*i_MiningPlan!BW12/1000</f>
        <v/>
      </c>
      <c r="BX11" s="37">
        <f>2.8*i_MiningPlan!BX12/1000</f>
        <v/>
      </c>
      <c r="BY11" s="37">
        <f>2.8*i_MiningPlan!BY12/1000</f>
        <v/>
      </c>
      <c r="BZ11" s="37">
        <f>2.8*i_MiningPlan!BZ12/1000</f>
        <v/>
      </c>
      <c r="CA11" s="37">
        <f>2.8*i_MiningPlan!CA12/1000</f>
        <v/>
      </c>
      <c r="CB11" s="37">
        <f>2.8*i_MiningPlan!CB12/1000</f>
        <v/>
      </c>
      <c r="CC11" s="37">
        <f>2.8*i_MiningPlan!CC12/1000</f>
        <v/>
      </c>
      <c r="CD11" s="37">
        <f>2.8*i_MiningPlan!CD12/1000</f>
        <v/>
      </c>
      <c r="CE11" s="37">
        <f>2.8*i_MiningPlan!CE12/1000</f>
        <v/>
      </c>
      <c r="CF11" s="37">
        <f>2.8*i_MiningPlan!CF12/1000</f>
        <v/>
      </c>
      <c r="CG11" s="37">
        <f>2.8*i_MiningPlan!CG12/1000</f>
        <v/>
      </c>
      <c r="CH11" s="37">
        <f>2.8*i_MiningPlan!CH12/1000</f>
        <v/>
      </c>
      <c r="CI11" s="37">
        <f>2.8*i_MiningPlan!CI12/1000</f>
        <v/>
      </c>
      <c r="CJ11" s="37">
        <f>2.8*i_MiningPlan!CJ12/1000</f>
        <v/>
      </c>
      <c r="CK11" s="37">
        <f>2.8*i_MiningPlan!CK12/1000</f>
        <v/>
      </c>
      <c r="CL11" s="37">
        <f>2.8*i_MiningPlan!CL12/1000</f>
        <v/>
      </c>
      <c r="CM11" s="37">
        <f>2.8*i_MiningPlan!CM12/1000</f>
        <v/>
      </c>
      <c r="CN11" s="37">
        <f>2.8*i_MiningPlan!CN12/1000</f>
        <v/>
      </c>
      <c r="CO11" s="37">
        <f>2.8*i_MiningPlan!CO12/1000</f>
        <v/>
      </c>
      <c r="CP11" s="37">
        <f>2.8*i_MiningPlan!CP12/1000</f>
        <v/>
      </c>
      <c r="CQ11" s="37">
        <f>2.8*i_MiningPlan!CQ12/1000</f>
        <v/>
      </c>
      <c r="CR11" s="37">
        <f>2.8*i_MiningPlan!CR12/1000</f>
        <v/>
      </c>
      <c r="CS11" s="37">
        <f>2.8*i_MiningPlan!CS12/1000</f>
        <v/>
      </c>
      <c r="CT11" s="37">
        <f>2.8*i_MiningPlan!CT12/1000</f>
        <v/>
      </c>
      <c r="CU11" s="37">
        <f>2.8*i_MiningPlan!CU12/1000</f>
        <v/>
      </c>
      <c r="CV11" s="37">
        <f>2.8*i_MiningPlan!CV12/1000</f>
        <v/>
      </c>
      <c r="CW11" s="37">
        <f>2.8*i_MiningPlan!CW12/1000</f>
        <v/>
      </c>
      <c r="CX11" s="37">
        <f>2.8*i_MiningPlan!CX12/1000</f>
        <v/>
      </c>
      <c r="CY11" s="37">
        <f>2.8*i_MiningPlan!CY12/1000</f>
        <v/>
      </c>
      <c r="CZ11" s="37">
        <f>2.8*i_MiningPlan!CZ12/1000</f>
        <v/>
      </c>
      <c r="DA11" s="37">
        <f>2.8*i_MiningPlan!DA12/1000</f>
        <v/>
      </c>
      <c r="DB11" s="37">
        <f>2.8*i_MiningPlan!DB12/1000</f>
        <v/>
      </c>
      <c r="DC11" s="37">
        <f>2.8*i_MiningPlan!DC12/1000</f>
        <v/>
      </c>
      <c r="DD11" s="37">
        <f>2.8*i_MiningPlan!DD12/1000</f>
        <v/>
      </c>
      <c r="DE11" s="37">
        <f>2.8*i_MiningPlan!DE12/1000</f>
        <v/>
      </c>
      <c r="DF11" s="37">
        <f>2.8*i_MiningPlan!DF12/1000</f>
        <v/>
      </c>
      <c r="DG11" s="37">
        <f>2.8*i_MiningPlan!DG12/1000</f>
        <v/>
      </c>
      <c r="DH11" s="37">
        <f>2.8*i_MiningPlan!DH12/1000</f>
        <v/>
      </c>
      <c r="DI11" s="37">
        <f>2.8*i_MiningPlan!DI12/1000</f>
        <v/>
      </c>
      <c r="DJ11" s="37">
        <f>2.8*i_MiningPlan!DJ12/1000</f>
        <v/>
      </c>
      <c r="DK11" s="37">
        <f>2.8*i_MiningPlan!DK12/1000</f>
        <v/>
      </c>
      <c r="DL11" s="37">
        <f>2.8*i_MiningPlan!DL12/1000</f>
        <v/>
      </c>
      <c r="DM11" s="37">
        <f>2.8*i_MiningPlan!DM12/1000</f>
        <v/>
      </c>
      <c r="DN11" s="37">
        <f>2.8*i_MiningPlan!DN12/1000</f>
        <v/>
      </c>
      <c r="DO11" s="37">
        <f>2.8*i_MiningPlan!DO12/1000</f>
        <v/>
      </c>
      <c r="DP11" s="37">
        <f>2.8*i_MiningPlan!DP12/1000</f>
        <v/>
      </c>
      <c r="DQ11" s="37">
        <f>2.8*i_MiningPlan!DQ12/1000</f>
        <v/>
      </c>
      <c r="DR11" s="37">
        <f>2.8*i_MiningPlan!DR12/1000</f>
        <v/>
      </c>
      <c r="DS11" s="37">
        <f>2.8*i_MiningPlan!DS12/1000</f>
        <v/>
      </c>
      <c r="DT11" s="37">
        <f>2.8*i_MiningPlan!DT12/1000</f>
        <v/>
      </c>
      <c r="DU11" s="37">
        <f>2.8*i_MiningPlan!DU12/1000</f>
        <v/>
      </c>
      <c r="DV11" s="37">
        <f>2.8*i_MiningPlan!DV12/1000</f>
        <v/>
      </c>
      <c r="DW11" s="37">
        <f>2.8*i_MiningPlan!DW12/1000</f>
        <v/>
      </c>
      <c r="DX11" s="37">
        <f>2.8*i_MiningPlan!DX12/1000</f>
        <v/>
      </c>
      <c r="DY11" s="37">
        <f>2.8*i_MiningPlan!DY12/1000</f>
        <v/>
      </c>
      <c r="DZ11" s="37">
        <f>2.8*i_MiningPlan!DZ12/1000</f>
        <v/>
      </c>
      <c r="EA11" s="37">
        <f>2.8*i_MiningPlan!EA12/1000</f>
        <v/>
      </c>
      <c r="EB11" s="37">
        <f>2.8*i_MiningPlan!EB12/1000</f>
        <v/>
      </c>
      <c r="EC11" s="37">
        <f>2.8*i_MiningPlan!EC12/1000</f>
        <v/>
      </c>
      <c r="ED11" s="37">
        <f>2.8*i_MiningPlan!ED12/1000</f>
        <v/>
      </c>
      <c r="EE11" s="37">
        <f>2.8*i_MiningPlan!EE12/1000</f>
        <v/>
      </c>
      <c r="EF11" s="37">
        <f>2.8*i_MiningPlan!EF12/1000</f>
        <v/>
      </c>
      <c r="EG11" s="37">
        <f>2.8*i_MiningPlan!EG12/1000</f>
        <v/>
      </c>
      <c r="EH11" s="37">
        <f>2.8*i_MiningPlan!EH12/1000</f>
        <v/>
      </c>
      <c r="EI11" s="37">
        <f>2.8*i_MiningPlan!EI12/1000</f>
        <v/>
      </c>
      <c r="EJ11" s="37">
        <f>2.8*i_MiningPlan!EJ12/1000</f>
        <v/>
      </c>
      <c r="EK11" s="37">
        <f>2.8*i_MiningPlan!EK12/1000</f>
        <v/>
      </c>
      <c r="EL11" s="37">
        <f>2.8*i_MiningPlan!EL12/1000</f>
        <v/>
      </c>
      <c r="EM11" s="37">
        <f>2.8*i_MiningPlan!EM12/1000</f>
        <v/>
      </c>
      <c r="EN11" s="37">
        <f>2.8*i_MiningPlan!EN12/1000</f>
        <v/>
      </c>
      <c r="EO11" s="37">
        <f>2.8*i_MiningPlan!EO12/1000</f>
        <v/>
      </c>
      <c r="EP11" s="37">
        <f>2.8*i_MiningPlan!EP12/1000</f>
        <v/>
      </c>
      <c r="EQ11" s="37">
        <f>2.8*i_MiningPlan!EQ12/1000</f>
        <v/>
      </c>
      <c r="ER11" s="37">
        <f>2.8*i_MiningPlan!ER12/1000</f>
        <v/>
      </c>
      <c r="ES11" s="37">
        <f>2.8*i_MiningPlan!ES12/1000</f>
        <v/>
      </c>
      <c r="ET11" s="37">
        <f>2.8*i_MiningPlan!ET12/1000</f>
        <v/>
      </c>
      <c r="EU11" s="37">
        <f>2.8*i_MiningPlan!EU12/1000</f>
        <v/>
      </c>
      <c r="EV11" s="37">
        <f>2.8*i_MiningPlan!EV12/1000</f>
        <v/>
      </c>
      <c r="EW11" s="37">
        <f>2.8*i_MiningPlan!EW12/1000</f>
        <v/>
      </c>
      <c r="EX11" s="37">
        <f>2.8*i_MiningPlan!EX12/1000</f>
        <v/>
      </c>
      <c r="EY11" s="37">
        <f>2.8*i_MiningPlan!EY12/1000</f>
        <v/>
      </c>
      <c r="EZ11" s="37">
        <f>2.8*i_MiningPlan!EZ12/1000</f>
        <v/>
      </c>
      <c r="FA11" s="37">
        <f>2.8*i_MiningPlan!FA12/1000</f>
        <v/>
      </c>
      <c r="FB11" s="37">
        <f>2.8*i_MiningPlan!FB12/1000</f>
        <v/>
      </c>
      <c r="FC11" s="37">
        <f>2.8*i_MiningPlan!FC12/1000</f>
        <v/>
      </c>
      <c r="FD11" s="37">
        <f>2.8*i_MiningPlan!FD12/1000</f>
        <v/>
      </c>
      <c r="FE11" s="37">
        <f>2.8*i_MiningPlan!FE12/1000</f>
        <v/>
      </c>
      <c r="FF11" s="37">
        <f>2.8*i_MiningPlan!FF12/1000</f>
        <v/>
      </c>
      <c r="FG11" s="37">
        <f>2.8*i_MiningPlan!FG12/1000</f>
        <v/>
      </c>
      <c r="FH11" s="37">
        <f>2.8*i_MiningPlan!FH12/1000</f>
        <v/>
      </c>
      <c r="FI11" s="37">
        <f>2.8*i_MiningPlan!FI12/1000</f>
        <v/>
      </c>
      <c r="FJ11" s="37">
        <f>2.8*i_MiningPlan!FJ12/1000</f>
        <v/>
      </c>
      <c r="FK11" s="37">
        <f>2.8*i_MiningPlan!FK12/1000</f>
        <v/>
      </c>
      <c r="FL11" s="37">
        <f>2.8*i_MiningPlan!FL12/1000</f>
        <v/>
      </c>
      <c r="FM11" s="37">
        <f>2.8*i_MiningPlan!FM12/1000</f>
        <v/>
      </c>
      <c r="FN11" s="37">
        <f>2.8*i_MiningPlan!FN12/1000</f>
        <v/>
      </c>
      <c r="FO11" s="37">
        <f>2.8*i_MiningPlan!FO12/1000</f>
        <v/>
      </c>
      <c r="FP11" s="37">
        <f>2.8*i_MiningPlan!FP12/1000</f>
        <v/>
      </c>
      <c r="FQ11" s="37">
        <f>2.8*i_MiningPlan!FQ12/1000</f>
        <v/>
      </c>
      <c r="FR11" s="37">
        <f>2.8*i_MiningPlan!FR12/1000</f>
        <v/>
      </c>
      <c r="FS11" s="37">
        <f>2.8*i_MiningPlan!FS12/1000</f>
        <v/>
      </c>
      <c r="FT11" s="37">
        <f>2.8*i_MiningPlan!FT12/1000</f>
        <v/>
      </c>
      <c r="FU11" s="37">
        <f>2.8*i_MiningPlan!FU12/1000</f>
        <v/>
      </c>
      <c r="FV11" s="37">
        <f>2.8*i_MiningPlan!FV12/1000</f>
        <v/>
      </c>
      <c r="FW11" s="37">
        <f>2.8*i_MiningPlan!FW12/1000</f>
        <v/>
      </c>
      <c r="FX11" s="37">
        <f>2.8*i_MiningPlan!FX12/1000</f>
        <v/>
      </c>
      <c r="FY11" s="37">
        <f>2.8*i_MiningPlan!FY12/1000</f>
        <v/>
      </c>
      <c r="FZ11" s="37">
        <f>2.8*i_MiningPlan!FZ12/1000</f>
        <v/>
      </c>
      <c r="GA11" s="37">
        <f>2.8*i_MiningPlan!GA12/1000</f>
        <v/>
      </c>
    </row>
    <row r="12">
      <c r="A12" s="25" t="inlineStr">
        <is>
          <t>Grade Control</t>
        </is>
      </c>
      <c r="B12" s="25" t="inlineStr">
        <is>
          <t>$'000</t>
        </is>
      </c>
      <c r="C12" s="47">
        <f>SUM(D12:GA12)</f>
        <v/>
      </c>
      <c r="D12" s="37">
        <f>0.3*i_MiningPlan!D12/1000</f>
        <v/>
      </c>
      <c r="E12" s="37">
        <f>0.3*i_MiningPlan!E12/1000</f>
        <v/>
      </c>
      <c r="F12" s="37">
        <f>0.3*i_MiningPlan!F12/1000</f>
        <v/>
      </c>
      <c r="G12" s="37">
        <f>0.3*i_MiningPlan!G12/1000</f>
        <v/>
      </c>
      <c r="H12" s="37">
        <f>0.3*i_MiningPlan!H12/1000</f>
        <v/>
      </c>
      <c r="I12" s="37">
        <f>0.3*i_MiningPlan!I12/1000</f>
        <v/>
      </c>
      <c r="J12" s="37">
        <f>0.3*i_MiningPlan!J12/1000</f>
        <v/>
      </c>
      <c r="K12" s="37">
        <f>0.3*i_MiningPlan!K12/1000</f>
        <v/>
      </c>
      <c r="L12" s="37">
        <f>0.3*i_MiningPlan!L12/1000</f>
        <v/>
      </c>
      <c r="M12" s="37">
        <f>0.3*i_MiningPlan!M12/1000</f>
        <v/>
      </c>
      <c r="N12" s="37">
        <f>0.3*i_MiningPlan!N12/1000</f>
        <v/>
      </c>
      <c r="O12" s="37">
        <f>0.3*i_MiningPlan!O12/1000</f>
        <v/>
      </c>
      <c r="P12" s="37">
        <f>0.3*i_MiningPlan!P12/1000</f>
        <v/>
      </c>
      <c r="Q12" s="37">
        <f>0.3*i_MiningPlan!Q12/1000</f>
        <v/>
      </c>
      <c r="R12" s="37">
        <f>0.3*i_MiningPlan!R12/1000</f>
        <v/>
      </c>
      <c r="S12" s="37">
        <f>0.3*i_MiningPlan!S12/1000</f>
        <v/>
      </c>
      <c r="T12" s="37">
        <f>0.3*i_MiningPlan!T12/1000</f>
        <v/>
      </c>
      <c r="U12" s="37">
        <f>0.3*i_MiningPlan!U12/1000</f>
        <v/>
      </c>
      <c r="V12" s="37">
        <f>0.3*i_MiningPlan!V12/1000</f>
        <v/>
      </c>
      <c r="W12" s="37">
        <f>0.3*i_MiningPlan!W12/1000</f>
        <v/>
      </c>
      <c r="X12" s="37">
        <f>0.3*i_MiningPlan!X12/1000</f>
        <v/>
      </c>
      <c r="Y12" s="37">
        <f>0.3*i_MiningPlan!Y12/1000</f>
        <v/>
      </c>
      <c r="Z12" s="37">
        <f>0.3*i_MiningPlan!Z12/1000</f>
        <v/>
      </c>
      <c r="AA12" s="37">
        <f>0.3*i_MiningPlan!AA12/1000</f>
        <v/>
      </c>
      <c r="AB12" s="37">
        <f>0.3*i_MiningPlan!AB12/1000</f>
        <v/>
      </c>
      <c r="AC12" s="37">
        <f>0.3*i_MiningPlan!AC12/1000</f>
        <v/>
      </c>
      <c r="AD12" s="37">
        <f>0.3*i_MiningPlan!AD12/1000</f>
        <v/>
      </c>
      <c r="AE12" s="37">
        <f>0.3*i_MiningPlan!AE12/1000</f>
        <v/>
      </c>
      <c r="AF12" s="37">
        <f>0.3*i_MiningPlan!AF12/1000</f>
        <v/>
      </c>
      <c r="AG12" s="37">
        <f>0.3*i_MiningPlan!AG12/1000</f>
        <v/>
      </c>
      <c r="AH12" s="37">
        <f>0.3*i_MiningPlan!AH12/1000</f>
        <v/>
      </c>
      <c r="AI12" s="37">
        <f>0.3*i_MiningPlan!AI12/1000</f>
        <v/>
      </c>
      <c r="AJ12" s="37">
        <f>0.3*i_MiningPlan!AJ12/1000</f>
        <v/>
      </c>
      <c r="AK12" s="37">
        <f>0.3*i_MiningPlan!AK12/1000</f>
        <v/>
      </c>
      <c r="AL12" s="37">
        <f>0.3*i_MiningPlan!AL12/1000</f>
        <v/>
      </c>
      <c r="AM12" s="37">
        <f>0.3*i_MiningPlan!AM12/1000</f>
        <v/>
      </c>
      <c r="AN12" s="37">
        <f>0.3*i_MiningPlan!AN12/1000</f>
        <v/>
      </c>
      <c r="AO12" s="37">
        <f>0.3*i_MiningPlan!AO12/1000</f>
        <v/>
      </c>
      <c r="AP12" s="37">
        <f>0.3*i_MiningPlan!AP12/1000</f>
        <v/>
      </c>
      <c r="AQ12" s="37">
        <f>0.3*i_MiningPlan!AQ12/1000</f>
        <v/>
      </c>
      <c r="AR12" s="37">
        <f>0.3*i_MiningPlan!AR12/1000</f>
        <v/>
      </c>
      <c r="AS12" s="37">
        <f>0.3*i_MiningPlan!AS12/1000</f>
        <v/>
      </c>
      <c r="AT12" s="37">
        <f>0.3*i_MiningPlan!AT12/1000</f>
        <v/>
      </c>
      <c r="AU12" s="37">
        <f>0.3*i_MiningPlan!AU12/1000</f>
        <v/>
      </c>
      <c r="AV12" s="37">
        <f>0.3*i_MiningPlan!AV12/1000</f>
        <v/>
      </c>
      <c r="AW12" s="37">
        <f>0.3*i_MiningPlan!AW12/1000</f>
        <v/>
      </c>
      <c r="AX12" s="37">
        <f>0.3*i_MiningPlan!AX12/1000</f>
        <v/>
      </c>
      <c r="AY12" s="37">
        <f>0.3*i_MiningPlan!AY12/1000</f>
        <v/>
      </c>
      <c r="AZ12" s="37">
        <f>0.3*i_MiningPlan!AZ12/1000</f>
        <v/>
      </c>
      <c r="BA12" s="37">
        <f>0.3*i_MiningPlan!BA12/1000</f>
        <v/>
      </c>
      <c r="BB12" s="37">
        <f>0.3*i_MiningPlan!BB12/1000</f>
        <v/>
      </c>
      <c r="BC12" s="37">
        <f>0.3*i_MiningPlan!BC12/1000</f>
        <v/>
      </c>
      <c r="BD12" s="37">
        <f>0.3*i_MiningPlan!BD12/1000</f>
        <v/>
      </c>
      <c r="BE12" s="37">
        <f>0.3*i_MiningPlan!BE12/1000</f>
        <v/>
      </c>
      <c r="BF12" s="37">
        <f>0.3*i_MiningPlan!BF12/1000</f>
        <v/>
      </c>
      <c r="BG12" s="37">
        <f>0.3*i_MiningPlan!BG12/1000</f>
        <v/>
      </c>
      <c r="BH12" s="37">
        <f>0.3*i_MiningPlan!BH12/1000</f>
        <v/>
      </c>
      <c r="BI12" s="37">
        <f>0.3*i_MiningPlan!BI12/1000</f>
        <v/>
      </c>
      <c r="BJ12" s="37">
        <f>0.3*i_MiningPlan!BJ12/1000</f>
        <v/>
      </c>
      <c r="BK12" s="37">
        <f>0.3*i_MiningPlan!BK12/1000</f>
        <v/>
      </c>
      <c r="BL12" s="37">
        <f>0.3*i_MiningPlan!BL12/1000</f>
        <v/>
      </c>
      <c r="BM12" s="37">
        <f>0.3*i_MiningPlan!BM12/1000</f>
        <v/>
      </c>
      <c r="BN12" s="37">
        <f>0.3*i_MiningPlan!BN12/1000</f>
        <v/>
      </c>
      <c r="BO12" s="37">
        <f>0.3*i_MiningPlan!BO12/1000</f>
        <v/>
      </c>
      <c r="BP12" s="37">
        <f>0.3*i_MiningPlan!BP12/1000</f>
        <v/>
      </c>
      <c r="BQ12" s="37">
        <f>0.3*i_MiningPlan!BQ12/1000</f>
        <v/>
      </c>
      <c r="BR12" s="37">
        <f>0.3*i_MiningPlan!BR12/1000</f>
        <v/>
      </c>
      <c r="BS12" s="37">
        <f>0.3*i_MiningPlan!BS12/1000</f>
        <v/>
      </c>
      <c r="BT12" s="37">
        <f>0.3*i_MiningPlan!BT12/1000</f>
        <v/>
      </c>
      <c r="BU12" s="37">
        <f>0.3*i_MiningPlan!BU12/1000</f>
        <v/>
      </c>
      <c r="BV12" s="37">
        <f>0.3*i_MiningPlan!BV12/1000</f>
        <v/>
      </c>
      <c r="BW12" s="37">
        <f>0.3*i_MiningPlan!BW12/1000</f>
        <v/>
      </c>
      <c r="BX12" s="37">
        <f>0.3*i_MiningPlan!BX12/1000</f>
        <v/>
      </c>
      <c r="BY12" s="37">
        <f>0.3*i_MiningPlan!BY12/1000</f>
        <v/>
      </c>
      <c r="BZ12" s="37">
        <f>0.3*i_MiningPlan!BZ12/1000</f>
        <v/>
      </c>
      <c r="CA12" s="37">
        <f>0.3*i_MiningPlan!CA12/1000</f>
        <v/>
      </c>
      <c r="CB12" s="37">
        <f>0.3*i_MiningPlan!CB12/1000</f>
        <v/>
      </c>
      <c r="CC12" s="37">
        <f>0.3*i_MiningPlan!CC12/1000</f>
        <v/>
      </c>
      <c r="CD12" s="37">
        <f>0.3*i_MiningPlan!CD12/1000</f>
        <v/>
      </c>
      <c r="CE12" s="37">
        <f>0.3*i_MiningPlan!CE12/1000</f>
        <v/>
      </c>
      <c r="CF12" s="37">
        <f>0.3*i_MiningPlan!CF12/1000</f>
        <v/>
      </c>
      <c r="CG12" s="37">
        <f>0.3*i_MiningPlan!CG12/1000</f>
        <v/>
      </c>
      <c r="CH12" s="37">
        <f>0.3*i_MiningPlan!CH12/1000</f>
        <v/>
      </c>
      <c r="CI12" s="37">
        <f>0.3*i_MiningPlan!CI12/1000</f>
        <v/>
      </c>
      <c r="CJ12" s="37">
        <f>0.3*i_MiningPlan!CJ12/1000</f>
        <v/>
      </c>
      <c r="CK12" s="37">
        <f>0.3*i_MiningPlan!CK12/1000</f>
        <v/>
      </c>
      <c r="CL12" s="37">
        <f>0.3*i_MiningPlan!CL12/1000</f>
        <v/>
      </c>
      <c r="CM12" s="37">
        <f>0.3*i_MiningPlan!CM12/1000</f>
        <v/>
      </c>
      <c r="CN12" s="37">
        <f>0.3*i_MiningPlan!CN12/1000</f>
        <v/>
      </c>
      <c r="CO12" s="37">
        <f>0.3*i_MiningPlan!CO12/1000</f>
        <v/>
      </c>
      <c r="CP12" s="37">
        <f>0.3*i_MiningPlan!CP12/1000</f>
        <v/>
      </c>
      <c r="CQ12" s="37">
        <f>0.3*i_MiningPlan!CQ12/1000</f>
        <v/>
      </c>
      <c r="CR12" s="37">
        <f>0.3*i_MiningPlan!CR12/1000</f>
        <v/>
      </c>
      <c r="CS12" s="37">
        <f>0.3*i_MiningPlan!CS12/1000</f>
        <v/>
      </c>
      <c r="CT12" s="37">
        <f>0.3*i_MiningPlan!CT12/1000</f>
        <v/>
      </c>
      <c r="CU12" s="37">
        <f>0.3*i_MiningPlan!CU12/1000</f>
        <v/>
      </c>
      <c r="CV12" s="37">
        <f>0.3*i_MiningPlan!CV12/1000</f>
        <v/>
      </c>
      <c r="CW12" s="37">
        <f>0.3*i_MiningPlan!CW12/1000</f>
        <v/>
      </c>
      <c r="CX12" s="37">
        <f>0.3*i_MiningPlan!CX12/1000</f>
        <v/>
      </c>
      <c r="CY12" s="37">
        <f>0.3*i_MiningPlan!CY12/1000</f>
        <v/>
      </c>
      <c r="CZ12" s="37">
        <f>0.3*i_MiningPlan!CZ12/1000</f>
        <v/>
      </c>
      <c r="DA12" s="37">
        <f>0.3*i_MiningPlan!DA12/1000</f>
        <v/>
      </c>
      <c r="DB12" s="37">
        <f>0.3*i_MiningPlan!DB12/1000</f>
        <v/>
      </c>
      <c r="DC12" s="37">
        <f>0.3*i_MiningPlan!DC12/1000</f>
        <v/>
      </c>
      <c r="DD12" s="37">
        <f>0.3*i_MiningPlan!DD12/1000</f>
        <v/>
      </c>
      <c r="DE12" s="37">
        <f>0.3*i_MiningPlan!DE12/1000</f>
        <v/>
      </c>
      <c r="DF12" s="37">
        <f>0.3*i_MiningPlan!DF12/1000</f>
        <v/>
      </c>
      <c r="DG12" s="37">
        <f>0.3*i_MiningPlan!DG12/1000</f>
        <v/>
      </c>
      <c r="DH12" s="37">
        <f>0.3*i_MiningPlan!DH12/1000</f>
        <v/>
      </c>
      <c r="DI12" s="37">
        <f>0.3*i_MiningPlan!DI12/1000</f>
        <v/>
      </c>
      <c r="DJ12" s="37">
        <f>0.3*i_MiningPlan!DJ12/1000</f>
        <v/>
      </c>
      <c r="DK12" s="37">
        <f>0.3*i_MiningPlan!DK12/1000</f>
        <v/>
      </c>
      <c r="DL12" s="37">
        <f>0.3*i_MiningPlan!DL12/1000</f>
        <v/>
      </c>
      <c r="DM12" s="37">
        <f>0.3*i_MiningPlan!DM12/1000</f>
        <v/>
      </c>
      <c r="DN12" s="37">
        <f>0.3*i_MiningPlan!DN12/1000</f>
        <v/>
      </c>
      <c r="DO12" s="37">
        <f>0.3*i_MiningPlan!DO12/1000</f>
        <v/>
      </c>
      <c r="DP12" s="37">
        <f>0.3*i_MiningPlan!DP12/1000</f>
        <v/>
      </c>
      <c r="DQ12" s="37">
        <f>0.3*i_MiningPlan!DQ12/1000</f>
        <v/>
      </c>
      <c r="DR12" s="37">
        <f>0.3*i_MiningPlan!DR12/1000</f>
        <v/>
      </c>
      <c r="DS12" s="37">
        <f>0.3*i_MiningPlan!DS12/1000</f>
        <v/>
      </c>
      <c r="DT12" s="37">
        <f>0.3*i_MiningPlan!DT12/1000</f>
        <v/>
      </c>
      <c r="DU12" s="37">
        <f>0.3*i_MiningPlan!DU12/1000</f>
        <v/>
      </c>
      <c r="DV12" s="37">
        <f>0.3*i_MiningPlan!DV12/1000</f>
        <v/>
      </c>
      <c r="DW12" s="37">
        <f>0.3*i_MiningPlan!DW12/1000</f>
        <v/>
      </c>
      <c r="DX12" s="37">
        <f>0.3*i_MiningPlan!DX12/1000</f>
        <v/>
      </c>
      <c r="DY12" s="37">
        <f>0.3*i_MiningPlan!DY12/1000</f>
        <v/>
      </c>
      <c r="DZ12" s="37">
        <f>0.3*i_MiningPlan!DZ12/1000</f>
        <v/>
      </c>
      <c r="EA12" s="37">
        <f>0.3*i_MiningPlan!EA12/1000</f>
        <v/>
      </c>
      <c r="EB12" s="37">
        <f>0.3*i_MiningPlan!EB12/1000</f>
        <v/>
      </c>
      <c r="EC12" s="37">
        <f>0.3*i_MiningPlan!EC12/1000</f>
        <v/>
      </c>
      <c r="ED12" s="37">
        <f>0.3*i_MiningPlan!ED12/1000</f>
        <v/>
      </c>
      <c r="EE12" s="37">
        <f>0.3*i_MiningPlan!EE12/1000</f>
        <v/>
      </c>
      <c r="EF12" s="37">
        <f>0.3*i_MiningPlan!EF12/1000</f>
        <v/>
      </c>
      <c r="EG12" s="37">
        <f>0.3*i_MiningPlan!EG12/1000</f>
        <v/>
      </c>
      <c r="EH12" s="37">
        <f>0.3*i_MiningPlan!EH12/1000</f>
        <v/>
      </c>
      <c r="EI12" s="37">
        <f>0.3*i_MiningPlan!EI12/1000</f>
        <v/>
      </c>
      <c r="EJ12" s="37">
        <f>0.3*i_MiningPlan!EJ12/1000</f>
        <v/>
      </c>
      <c r="EK12" s="37">
        <f>0.3*i_MiningPlan!EK12/1000</f>
        <v/>
      </c>
      <c r="EL12" s="37">
        <f>0.3*i_MiningPlan!EL12/1000</f>
        <v/>
      </c>
      <c r="EM12" s="37">
        <f>0.3*i_MiningPlan!EM12/1000</f>
        <v/>
      </c>
      <c r="EN12" s="37">
        <f>0.3*i_MiningPlan!EN12/1000</f>
        <v/>
      </c>
      <c r="EO12" s="37">
        <f>0.3*i_MiningPlan!EO12/1000</f>
        <v/>
      </c>
      <c r="EP12" s="37">
        <f>0.3*i_MiningPlan!EP12/1000</f>
        <v/>
      </c>
      <c r="EQ12" s="37">
        <f>0.3*i_MiningPlan!EQ12/1000</f>
        <v/>
      </c>
      <c r="ER12" s="37">
        <f>0.3*i_MiningPlan!ER12/1000</f>
        <v/>
      </c>
      <c r="ES12" s="37">
        <f>0.3*i_MiningPlan!ES12/1000</f>
        <v/>
      </c>
      <c r="ET12" s="37">
        <f>0.3*i_MiningPlan!ET12/1000</f>
        <v/>
      </c>
      <c r="EU12" s="37">
        <f>0.3*i_MiningPlan!EU12/1000</f>
        <v/>
      </c>
      <c r="EV12" s="37">
        <f>0.3*i_MiningPlan!EV12/1000</f>
        <v/>
      </c>
      <c r="EW12" s="37">
        <f>0.3*i_MiningPlan!EW12/1000</f>
        <v/>
      </c>
      <c r="EX12" s="37">
        <f>0.3*i_MiningPlan!EX12/1000</f>
        <v/>
      </c>
      <c r="EY12" s="37">
        <f>0.3*i_MiningPlan!EY12/1000</f>
        <v/>
      </c>
      <c r="EZ12" s="37">
        <f>0.3*i_MiningPlan!EZ12/1000</f>
        <v/>
      </c>
      <c r="FA12" s="37">
        <f>0.3*i_MiningPlan!FA12/1000</f>
        <v/>
      </c>
      <c r="FB12" s="37">
        <f>0.3*i_MiningPlan!FB12/1000</f>
        <v/>
      </c>
      <c r="FC12" s="37">
        <f>0.3*i_MiningPlan!FC12/1000</f>
        <v/>
      </c>
      <c r="FD12" s="37">
        <f>0.3*i_MiningPlan!FD12/1000</f>
        <v/>
      </c>
      <c r="FE12" s="37">
        <f>0.3*i_MiningPlan!FE12/1000</f>
        <v/>
      </c>
      <c r="FF12" s="37">
        <f>0.3*i_MiningPlan!FF12/1000</f>
        <v/>
      </c>
      <c r="FG12" s="37">
        <f>0.3*i_MiningPlan!FG12/1000</f>
        <v/>
      </c>
      <c r="FH12" s="37">
        <f>0.3*i_MiningPlan!FH12/1000</f>
        <v/>
      </c>
      <c r="FI12" s="37">
        <f>0.3*i_MiningPlan!FI12/1000</f>
        <v/>
      </c>
      <c r="FJ12" s="37">
        <f>0.3*i_MiningPlan!FJ12/1000</f>
        <v/>
      </c>
      <c r="FK12" s="37">
        <f>0.3*i_MiningPlan!FK12/1000</f>
        <v/>
      </c>
      <c r="FL12" s="37">
        <f>0.3*i_MiningPlan!FL12/1000</f>
        <v/>
      </c>
      <c r="FM12" s="37">
        <f>0.3*i_MiningPlan!FM12/1000</f>
        <v/>
      </c>
      <c r="FN12" s="37">
        <f>0.3*i_MiningPlan!FN12/1000</f>
        <v/>
      </c>
      <c r="FO12" s="37">
        <f>0.3*i_MiningPlan!FO12/1000</f>
        <v/>
      </c>
      <c r="FP12" s="37">
        <f>0.3*i_MiningPlan!FP12/1000</f>
        <v/>
      </c>
      <c r="FQ12" s="37">
        <f>0.3*i_MiningPlan!FQ12/1000</f>
        <v/>
      </c>
      <c r="FR12" s="37">
        <f>0.3*i_MiningPlan!FR12/1000</f>
        <v/>
      </c>
      <c r="FS12" s="37">
        <f>0.3*i_MiningPlan!FS12/1000</f>
        <v/>
      </c>
      <c r="FT12" s="37">
        <f>0.3*i_MiningPlan!FT12/1000</f>
        <v/>
      </c>
      <c r="FU12" s="37">
        <f>0.3*i_MiningPlan!FU12/1000</f>
        <v/>
      </c>
      <c r="FV12" s="37">
        <f>0.3*i_MiningPlan!FV12/1000</f>
        <v/>
      </c>
      <c r="FW12" s="37">
        <f>0.3*i_MiningPlan!FW12/1000</f>
        <v/>
      </c>
      <c r="FX12" s="37">
        <f>0.3*i_MiningPlan!FX12/1000</f>
        <v/>
      </c>
      <c r="FY12" s="37">
        <f>0.3*i_MiningPlan!FY12/1000</f>
        <v/>
      </c>
      <c r="FZ12" s="37">
        <f>0.3*i_MiningPlan!FZ12/1000</f>
        <v/>
      </c>
      <c r="GA12" s="37">
        <f>0.3*i_MiningPlan!GA12/1000</f>
        <v/>
      </c>
    </row>
    <row r="13">
      <c r="A13" s="25" t="inlineStr">
        <is>
          <t>Mine Technical Services</t>
        </is>
      </c>
      <c r="B13" s="25" t="inlineStr">
        <is>
          <t>$'000</t>
        </is>
      </c>
      <c r="C13" s="47">
        <f>SUM(D13:GA13)</f>
        <v/>
      </c>
      <c r="D13" s="37">
        <f>0.5*i_MiningPlan!D12/1000</f>
        <v/>
      </c>
      <c r="E13" s="37">
        <f>0.5*i_MiningPlan!E12/1000</f>
        <v/>
      </c>
      <c r="F13" s="37">
        <f>0.5*i_MiningPlan!F12/1000</f>
        <v/>
      </c>
      <c r="G13" s="37">
        <f>0.5*i_MiningPlan!G12/1000</f>
        <v/>
      </c>
      <c r="H13" s="37">
        <f>0.5*i_MiningPlan!H12/1000</f>
        <v/>
      </c>
      <c r="I13" s="37">
        <f>0.5*i_MiningPlan!I12/1000</f>
        <v/>
      </c>
      <c r="J13" s="37">
        <f>0.5*i_MiningPlan!J12/1000</f>
        <v/>
      </c>
      <c r="K13" s="37">
        <f>0.5*i_MiningPlan!K12/1000</f>
        <v/>
      </c>
      <c r="L13" s="37">
        <f>0.5*i_MiningPlan!L12/1000</f>
        <v/>
      </c>
      <c r="M13" s="37">
        <f>0.5*i_MiningPlan!M12/1000</f>
        <v/>
      </c>
      <c r="N13" s="37">
        <f>0.5*i_MiningPlan!N12/1000</f>
        <v/>
      </c>
      <c r="O13" s="37">
        <f>0.5*i_MiningPlan!O12/1000</f>
        <v/>
      </c>
      <c r="P13" s="37">
        <f>0.5*i_MiningPlan!P12/1000</f>
        <v/>
      </c>
      <c r="Q13" s="37">
        <f>0.5*i_MiningPlan!Q12/1000</f>
        <v/>
      </c>
      <c r="R13" s="37">
        <f>0.5*i_MiningPlan!R12/1000</f>
        <v/>
      </c>
      <c r="S13" s="37">
        <f>0.5*i_MiningPlan!S12/1000</f>
        <v/>
      </c>
      <c r="T13" s="37">
        <f>0.5*i_MiningPlan!T12/1000</f>
        <v/>
      </c>
      <c r="U13" s="37">
        <f>0.5*i_MiningPlan!U12/1000</f>
        <v/>
      </c>
      <c r="V13" s="37">
        <f>0.5*i_MiningPlan!V12/1000</f>
        <v/>
      </c>
      <c r="W13" s="37">
        <f>0.5*i_MiningPlan!W12/1000</f>
        <v/>
      </c>
      <c r="X13" s="37">
        <f>0.5*i_MiningPlan!X12/1000</f>
        <v/>
      </c>
      <c r="Y13" s="37">
        <f>0.5*i_MiningPlan!Y12/1000</f>
        <v/>
      </c>
      <c r="Z13" s="37">
        <f>0.5*i_MiningPlan!Z12/1000</f>
        <v/>
      </c>
      <c r="AA13" s="37">
        <f>0.5*i_MiningPlan!AA12/1000</f>
        <v/>
      </c>
      <c r="AB13" s="37">
        <f>0.5*i_MiningPlan!AB12/1000</f>
        <v/>
      </c>
      <c r="AC13" s="37">
        <f>0.5*i_MiningPlan!AC12/1000</f>
        <v/>
      </c>
      <c r="AD13" s="37">
        <f>0.5*i_MiningPlan!AD12/1000</f>
        <v/>
      </c>
      <c r="AE13" s="37">
        <f>0.5*i_MiningPlan!AE12/1000</f>
        <v/>
      </c>
      <c r="AF13" s="37">
        <f>0.5*i_MiningPlan!AF12/1000</f>
        <v/>
      </c>
      <c r="AG13" s="37">
        <f>0.5*i_MiningPlan!AG12/1000</f>
        <v/>
      </c>
      <c r="AH13" s="37">
        <f>0.5*i_MiningPlan!AH12/1000</f>
        <v/>
      </c>
      <c r="AI13" s="37">
        <f>0.5*i_MiningPlan!AI12/1000</f>
        <v/>
      </c>
      <c r="AJ13" s="37">
        <f>0.5*i_MiningPlan!AJ12/1000</f>
        <v/>
      </c>
      <c r="AK13" s="37">
        <f>0.5*i_MiningPlan!AK12/1000</f>
        <v/>
      </c>
      <c r="AL13" s="37">
        <f>0.5*i_MiningPlan!AL12/1000</f>
        <v/>
      </c>
      <c r="AM13" s="37">
        <f>0.5*i_MiningPlan!AM12/1000</f>
        <v/>
      </c>
      <c r="AN13" s="37">
        <f>0.5*i_MiningPlan!AN12/1000</f>
        <v/>
      </c>
      <c r="AO13" s="37">
        <f>0.5*i_MiningPlan!AO12/1000</f>
        <v/>
      </c>
      <c r="AP13" s="37">
        <f>0.5*i_MiningPlan!AP12/1000</f>
        <v/>
      </c>
      <c r="AQ13" s="37">
        <f>0.5*i_MiningPlan!AQ12/1000</f>
        <v/>
      </c>
      <c r="AR13" s="37">
        <f>0.5*i_MiningPlan!AR12/1000</f>
        <v/>
      </c>
      <c r="AS13" s="37">
        <f>0.5*i_MiningPlan!AS12/1000</f>
        <v/>
      </c>
      <c r="AT13" s="37">
        <f>0.5*i_MiningPlan!AT12/1000</f>
        <v/>
      </c>
      <c r="AU13" s="37">
        <f>0.5*i_MiningPlan!AU12/1000</f>
        <v/>
      </c>
      <c r="AV13" s="37">
        <f>0.5*i_MiningPlan!AV12/1000</f>
        <v/>
      </c>
      <c r="AW13" s="37">
        <f>0.5*i_MiningPlan!AW12/1000</f>
        <v/>
      </c>
      <c r="AX13" s="37">
        <f>0.5*i_MiningPlan!AX12/1000</f>
        <v/>
      </c>
      <c r="AY13" s="37">
        <f>0.5*i_MiningPlan!AY12/1000</f>
        <v/>
      </c>
      <c r="AZ13" s="37">
        <f>0.5*i_MiningPlan!AZ12/1000</f>
        <v/>
      </c>
      <c r="BA13" s="37">
        <f>0.5*i_MiningPlan!BA12/1000</f>
        <v/>
      </c>
      <c r="BB13" s="37">
        <f>0.5*i_MiningPlan!BB12/1000</f>
        <v/>
      </c>
      <c r="BC13" s="37">
        <f>0.5*i_MiningPlan!BC12/1000</f>
        <v/>
      </c>
      <c r="BD13" s="37">
        <f>0.5*i_MiningPlan!BD12/1000</f>
        <v/>
      </c>
      <c r="BE13" s="37">
        <f>0.5*i_MiningPlan!BE12/1000</f>
        <v/>
      </c>
      <c r="BF13" s="37">
        <f>0.5*i_MiningPlan!BF12/1000</f>
        <v/>
      </c>
      <c r="BG13" s="37">
        <f>0.5*i_MiningPlan!BG12/1000</f>
        <v/>
      </c>
      <c r="BH13" s="37">
        <f>0.5*i_MiningPlan!BH12/1000</f>
        <v/>
      </c>
      <c r="BI13" s="37">
        <f>0.5*i_MiningPlan!BI12/1000</f>
        <v/>
      </c>
      <c r="BJ13" s="37">
        <f>0.5*i_MiningPlan!BJ12/1000</f>
        <v/>
      </c>
      <c r="BK13" s="37">
        <f>0.5*i_MiningPlan!BK12/1000</f>
        <v/>
      </c>
      <c r="BL13" s="37">
        <f>0.5*i_MiningPlan!BL12/1000</f>
        <v/>
      </c>
      <c r="BM13" s="37">
        <f>0.5*i_MiningPlan!BM12/1000</f>
        <v/>
      </c>
      <c r="BN13" s="37">
        <f>0.5*i_MiningPlan!BN12/1000</f>
        <v/>
      </c>
      <c r="BO13" s="37">
        <f>0.5*i_MiningPlan!BO12/1000</f>
        <v/>
      </c>
      <c r="BP13" s="37">
        <f>0.5*i_MiningPlan!BP12/1000</f>
        <v/>
      </c>
      <c r="BQ13" s="37">
        <f>0.5*i_MiningPlan!BQ12/1000</f>
        <v/>
      </c>
      <c r="BR13" s="37">
        <f>0.5*i_MiningPlan!BR12/1000</f>
        <v/>
      </c>
      <c r="BS13" s="37">
        <f>0.5*i_MiningPlan!BS12/1000</f>
        <v/>
      </c>
      <c r="BT13" s="37">
        <f>0.5*i_MiningPlan!BT12/1000</f>
        <v/>
      </c>
      <c r="BU13" s="37">
        <f>0.5*i_MiningPlan!BU12/1000</f>
        <v/>
      </c>
      <c r="BV13" s="37">
        <f>0.5*i_MiningPlan!BV12/1000</f>
        <v/>
      </c>
      <c r="BW13" s="37">
        <f>0.5*i_MiningPlan!BW12/1000</f>
        <v/>
      </c>
      <c r="BX13" s="37">
        <f>0.5*i_MiningPlan!BX12/1000</f>
        <v/>
      </c>
      <c r="BY13" s="37">
        <f>0.5*i_MiningPlan!BY12/1000</f>
        <v/>
      </c>
      <c r="BZ13" s="37">
        <f>0.5*i_MiningPlan!BZ12/1000</f>
        <v/>
      </c>
      <c r="CA13" s="37">
        <f>0.5*i_MiningPlan!CA12/1000</f>
        <v/>
      </c>
      <c r="CB13" s="37">
        <f>0.5*i_MiningPlan!CB12/1000</f>
        <v/>
      </c>
      <c r="CC13" s="37">
        <f>0.5*i_MiningPlan!CC12/1000</f>
        <v/>
      </c>
      <c r="CD13" s="37">
        <f>0.5*i_MiningPlan!CD12/1000</f>
        <v/>
      </c>
      <c r="CE13" s="37">
        <f>0.5*i_MiningPlan!CE12/1000</f>
        <v/>
      </c>
      <c r="CF13" s="37">
        <f>0.5*i_MiningPlan!CF12/1000</f>
        <v/>
      </c>
      <c r="CG13" s="37">
        <f>0.5*i_MiningPlan!CG12/1000</f>
        <v/>
      </c>
      <c r="CH13" s="37">
        <f>0.5*i_MiningPlan!CH12/1000</f>
        <v/>
      </c>
      <c r="CI13" s="37">
        <f>0.5*i_MiningPlan!CI12/1000</f>
        <v/>
      </c>
      <c r="CJ13" s="37">
        <f>0.5*i_MiningPlan!CJ12/1000</f>
        <v/>
      </c>
      <c r="CK13" s="37">
        <f>0.5*i_MiningPlan!CK12/1000</f>
        <v/>
      </c>
      <c r="CL13" s="37">
        <f>0.5*i_MiningPlan!CL12/1000</f>
        <v/>
      </c>
      <c r="CM13" s="37">
        <f>0.5*i_MiningPlan!CM12/1000</f>
        <v/>
      </c>
      <c r="CN13" s="37">
        <f>0.5*i_MiningPlan!CN12/1000</f>
        <v/>
      </c>
      <c r="CO13" s="37">
        <f>0.5*i_MiningPlan!CO12/1000</f>
        <v/>
      </c>
      <c r="CP13" s="37">
        <f>0.5*i_MiningPlan!CP12/1000</f>
        <v/>
      </c>
      <c r="CQ13" s="37">
        <f>0.5*i_MiningPlan!CQ12/1000</f>
        <v/>
      </c>
      <c r="CR13" s="37">
        <f>0.5*i_MiningPlan!CR12/1000</f>
        <v/>
      </c>
      <c r="CS13" s="37">
        <f>0.5*i_MiningPlan!CS12/1000</f>
        <v/>
      </c>
      <c r="CT13" s="37">
        <f>0.5*i_MiningPlan!CT12/1000</f>
        <v/>
      </c>
      <c r="CU13" s="37">
        <f>0.5*i_MiningPlan!CU12/1000</f>
        <v/>
      </c>
      <c r="CV13" s="37">
        <f>0.5*i_MiningPlan!CV12/1000</f>
        <v/>
      </c>
      <c r="CW13" s="37">
        <f>0.5*i_MiningPlan!CW12/1000</f>
        <v/>
      </c>
      <c r="CX13" s="37">
        <f>0.5*i_MiningPlan!CX12/1000</f>
        <v/>
      </c>
      <c r="CY13" s="37">
        <f>0.5*i_MiningPlan!CY12/1000</f>
        <v/>
      </c>
      <c r="CZ13" s="37">
        <f>0.5*i_MiningPlan!CZ12/1000</f>
        <v/>
      </c>
      <c r="DA13" s="37">
        <f>0.5*i_MiningPlan!DA12/1000</f>
        <v/>
      </c>
      <c r="DB13" s="37">
        <f>0.5*i_MiningPlan!DB12/1000</f>
        <v/>
      </c>
      <c r="DC13" s="37">
        <f>0.5*i_MiningPlan!DC12/1000</f>
        <v/>
      </c>
      <c r="DD13" s="37">
        <f>0.5*i_MiningPlan!DD12/1000</f>
        <v/>
      </c>
      <c r="DE13" s="37">
        <f>0.5*i_MiningPlan!DE12/1000</f>
        <v/>
      </c>
      <c r="DF13" s="37">
        <f>0.5*i_MiningPlan!DF12/1000</f>
        <v/>
      </c>
      <c r="DG13" s="37">
        <f>0.5*i_MiningPlan!DG12/1000</f>
        <v/>
      </c>
      <c r="DH13" s="37">
        <f>0.5*i_MiningPlan!DH12/1000</f>
        <v/>
      </c>
      <c r="DI13" s="37">
        <f>0.5*i_MiningPlan!DI12/1000</f>
        <v/>
      </c>
      <c r="DJ13" s="37">
        <f>0.5*i_MiningPlan!DJ12/1000</f>
        <v/>
      </c>
      <c r="DK13" s="37">
        <f>0.5*i_MiningPlan!DK12/1000</f>
        <v/>
      </c>
      <c r="DL13" s="37">
        <f>0.5*i_MiningPlan!DL12/1000</f>
        <v/>
      </c>
      <c r="DM13" s="37">
        <f>0.5*i_MiningPlan!DM12/1000</f>
        <v/>
      </c>
      <c r="DN13" s="37">
        <f>0.5*i_MiningPlan!DN12/1000</f>
        <v/>
      </c>
      <c r="DO13" s="37">
        <f>0.5*i_MiningPlan!DO12/1000</f>
        <v/>
      </c>
      <c r="DP13" s="37">
        <f>0.5*i_MiningPlan!DP12/1000</f>
        <v/>
      </c>
      <c r="DQ13" s="37">
        <f>0.5*i_MiningPlan!DQ12/1000</f>
        <v/>
      </c>
      <c r="DR13" s="37">
        <f>0.5*i_MiningPlan!DR12/1000</f>
        <v/>
      </c>
      <c r="DS13" s="37">
        <f>0.5*i_MiningPlan!DS12/1000</f>
        <v/>
      </c>
      <c r="DT13" s="37">
        <f>0.5*i_MiningPlan!DT12/1000</f>
        <v/>
      </c>
      <c r="DU13" s="37">
        <f>0.5*i_MiningPlan!DU12/1000</f>
        <v/>
      </c>
      <c r="DV13" s="37">
        <f>0.5*i_MiningPlan!DV12/1000</f>
        <v/>
      </c>
      <c r="DW13" s="37">
        <f>0.5*i_MiningPlan!DW12/1000</f>
        <v/>
      </c>
      <c r="DX13" s="37">
        <f>0.5*i_MiningPlan!DX12/1000</f>
        <v/>
      </c>
      <c r="DY13" s="37">
        <f>0.5*i_MiningPlan!DY12/1000</f>
        <v/>
      </c>
      <c r="DZ13" s="37">
        <f>0.5*i_MiningPlan!DZ12/1000</f>
        <v/>
      </c>
      <c r="EA13" s="37">
        <f>0.5*i_MiningPlan!EA12/1000</f>
        <v/>
      </c>
      <c r="EB13" s="37">
        <f>0.5*i_MiningPlan!EB12/1000</f>
        <v/>
      </c>
      <c r="EC13" s="37">
        <f>0.5*i_MiningPlan!EC12/1000</f>
        <v/>
      </c>
      <c r="ED13" s="37">
        <f>0.5*i_MiningPlan!ED12/1000</f>
        <v/>
      </c>
      <c r="EE13" s="37">
        <f>0.5*i_MiningPlan!EE12/1000</f>
        <v/>
      </c>
      <c r="EF13" s="37">
        <f>0.5*i_MiningPlan!EF12/1000</f>
        <v/>
      </c>
      <c r="EG13" s="37">
        <f>0.5*i_MiningPlan!EG12/1000</f>
        <v/>
      </c>
      <c r="EH13" s="37">
        <f>0.5*i_MiningPlan!EH12/1000</f>
        <v/>
      </c>
      <c r="EI13" s="37">
        <f>0.5*i_MiningPlan!EI12/1000</f>
        <v/>
      </c>
      <c r="EJ13" s="37">
        <f>0.5*i_MiningPlan!EJ12/1000</f>
        <v/>
      </c>
      <c r="EK13" s="37">
        <f>0.5*i_MiningPlan!EK12/1000</f>
        <v/>
      </c>
      <c r="EL13" s="37">
        <f>0.5*i_MiningPlan!EL12/1000</f>
        <v/>
      </c>
      <c r="EM13" s="37">
        <f>0.5*i_MiningPlan!EM12/1000</f>
        <v/>
      </c>
      <c r="EN13" s="37">
        <f>0.5*i_MiningPlan!EN12/1000</f>
        <v/>
      </c>
      <c r="EO13" s="37">
        <f>0.5*i_MiningPlan!EO12/1000</f>
        <v/>
      </c>
      <c r="EP13" s="37">
        <f>0.5*i_MiningPlan!EP12/1000</f>
        <v/>
      </c>
      <c r="EQ13" s="37">
        <f>0.5*i_MiningPlan!EQ12/1000</f>
        <v/>
      </c>
      <c r="ER13" s="37">
        <f>0.5*i_MiningPlan!ER12/1000</f>
        <v/>
      </c>
      <c r="ES13" s="37">
        <f>0.5*i_MiningPlan!ES12/1000</f>
        <v/>
      </c>
      <c r="ET13" s="37">
        <f>0.5*i_MiningPlan!ET12/1000</f>
        <v/>
      </c>
      <c r="EU13" s="37">
        <f>0.5*i_MiningPlan!EU12/1000</f>
        <v/>
      </c>
      <c r="EV13" s="37">
        <f>0.5*i_MiningPlan!EV12/1000</f>
        <v/>
      </c>
      <c r="EW13" s="37">
        <f>0.5*i_MiningPlan!EW12/1000</f>
        <v/>
      </c>
      <c r="EX13" s="37">
        <f>0.5*i_MiningPlan!EX12/1000</f>
        <v/>
      </c>
      <c r="EY13" s="37">
        <f>0.5*i_MiningPlan!EY12/1000</f>
        <v/>
      </c>
      <c r="EZ13" s="37">
        <f>0.5*i_MiningPlan!EZ12/1000</f>
        <v/>
      </c>
      <c r="FA13" s="37">
        <f>0.5*i_MiningPlan!FA12/1000</f>
        <v/>
      </c>
      <c r="FB13" s="37">
        <f>0.5*i_MiningPlan!FB12/1000</f>
        <v/>
      </c>
      <c r="FC13" s="37">
        <f>0.5*i_MiningPlan!FC12/1000</f>
        <v/>
      </c>
      <c r="FD13" s="37">
        <f>0.5*i_MiningPlan!FD12/1000</f>
        <v/>
      </c>
      <c r="FE13" s="37">
        <f>0.5*i_MiningPlan!FE12/1000</f>
        <v/>
      </c>
      <c r="FF13" s="37">
        <f>0.5*i_MiningPlan!FF12/1000</f>
        <v/>
      </c>
      <c r="FG13" s="37">
        <f>0.5*i_MiningPlan!FG12/1000</f>
        <v/>
      </c>
      <c r="FH13" s="37">
        <f>0.5*i_MiningPlan!FH12/1000</f>
        <v/>
      </c>
      <c r="FI13" s="37">
        <f>0.5*i_MiningPlan!FI12/1000</f>
        <v/>
      </c>
      <c r="FJ13" s="37">
        <f>0.5*i_MiningPlan!FJ12/1000</f>
        <v/>
      </c>
      <c r="FK13" s="37">
        <f>0.5*i_MiningPlan!FK12/1000</f>
        <v/>
      </c>
      <c r="FL13" s="37">
        <f>0.5*i_MiningPlan!FL12/1000</f>
        <v/>
      </c>
      <c r="FM13" s="37">
        <f>0.5*i_MiningPlan!FM12/1000</f>
        <v/>
      </c>
      <c r="FN13" s="37">
        <f>0.5*i_MiningPlan!FN12/1000</f>
        <v/>
      </c>
      <c r="FO13" s="37">
        <f>0.5*i_MiningPlan!FO12/1000</f>
        <v/>
      </c>
      <c r="FP13" s="37">
        <f>0.5*i_MiningPlan!FP12/1000</f>
        <v/>
      </c>
      <c r="FQ13" s="37">
        <f>0.5*i_MiningPlan!FQ12/1000</f>
        <v/>
      </c>
      <c r="FR13" s="37">
        <f>0.5*i_MiningPlan!FR12/1000</f>
        <v/>
      </c>
      <c r="FS13" s="37">
        <f>0.5*i_MiningPlan!FS12/1000</f>
        <v/>
      </c>
      <c r="FT13" s="37">
        <f>0.5*i_MiningPlan!FT12/1000</f>
        <v/>
      </c>
      <c r="FU13" s="37">
        <f>0.5*i_MiningPlan!FU12/1000</f>
        <v/>
      </c>
      <c r="FV13" s="37">
        <f>0.5*i_MiningPlan!FV12/1000</f>
        <v/>
      </c>
      <c r="FW13" s="37">
        <f>0.5*i_MiningPlan!FW12/1000</f>
        <v/>
      </c>
      <c r="FX13" s="37">
        <f>0.5*i_MiningPlan!FX12/1000</f>
        <v/>
      </c>
      <c r="FY13" s="37">
        <f>0.5*i_MiningPlan!FY12/1000</f>
        <v/>
      </c>
      <c r="FZ13" s="37">
        <f>0.5*i_MiningPlan!FZ12/1000</f>
        <v/>
      </c>
      <c r="GA13" s="37">
        <f>0.5*i_MiningPlan!GA12/1000</f>
        <v/>
      </c>
    </row>
    <row r="14">
      <c r="A14" s="25" t="inlineStr">
        <is>
          <t>Mine Dewatering</t>
        </is>
      </c>
      <c r="B14" s="25" t="inlineStr">
        <is>
          <t>$'000</t>
        </is>
      </c>
      <c r="C14" s="47">
        <f>SUM(D14:GA14)</f>
        <v/>
      </c>
      <c r="D14" s="37">
        <f>0.4*i_MiningPlan!D12/1000</f>
        <v/>
      </c>
      <c r="E14" s="37">
        <f>0.4*i_MiningPlan!E12/1000</f>
        <v/>
      </c>
      <c r="F14" s="37">
        <f>0.4*i_MiningPlan!F12/1000</f>
        <v/>
      </c>
      <c r="G14" s="37">
        <f>0.4*i_MiningPlan!G12/1000</f>
        <v/>
      </c>
      <c r="H14" s="37">
        <f>0.4*i_MiningPlan!H12/1000</f>
        <v/>
      </c>
      <c r="I14" s="37">
        <f>0.4*i_MiningPlan!I12/1000</f>
        <v/>
      </c>
      <c r="J14" s="37">
        <f>0.4*i_MiningPlan!J12/1000</f>
        <v/>
      </c>
      <c r="K14" s="37">
        <f>0.4*i_MiningPlan!K12/1000</f>
        <v/>
      </c>
      <c r="L14" s="37">
        <f>0.4*i_MiningPlan!L12/1000</f>
        <v/>
      </c>
      <c r="M14" s="37">
        <f>0.4*i_MiningPlan!M12/1000</f>
        <v/>
      </c>
      <c r="N14" s="37">
        <f>0.4*i_MiningPlan!N12/1000</f>
        <v/>
      </c>
      <c r="O14" s="37">
        <f>0.4*i_MiningPlan!O12/1000</f>
        <v/>
      </c>
      <c r="P14" s="37">
        <f>0.4*i_MiningPlan!P12/1000</f>
        <v/>
      </c>
      <c r="Q14" s="37">
        <f>0.4*i_MiningPlan!Q12/1000</f>
        <v/>
      </c>
      <c r="R14" s="37">
        <f>0.4*i_MiningPlan!R12/1000</f>
        <v/>
      </c>
      <c r="S14" s="37">
        <f>0.4*i_MiningPlan!S12/1000</f>
        <v/>
      </c>
      <c r="T14" s="37">
        <f>0.4*i_MiningPlan!T12/1000</f>
        <v/>
      </c>
      <c r="U14" s="37">
        <f>0.4*i_MiningPlan!U12/1000</f>
        <v/>
      </c>
      <c r="V14" s="37">
        <f>0.4*i_MiningPlan!V12/1000</f>
        <v/>
      </c>
      <c r="W14" s="37">
        <f>0.4*i_MiningPlan!W12/1000</f>
        <v/>
      </c>
      <c r="X14" s="37">
        <f>0.4*i_MiningPlan!X12/1000</f>
        <v/>
      </c>
      <c r="Y14" s="37">
        <f>0.4*i_MiningPlan!Y12/1000</f>
        <v/>
      </c>
      <c r="Z14" s="37">
        <f>0.4*i_MiningPlan!Z12/1000</f>
        <v/>
      </c>
      <c r="AA14" s="37">
        <f>0.4*i_MiningPlan!AA12/1000</f>
        <v/>
      </c>
      <c r="AB14" s="37">
        <f>0.4*i_MiningPlan!AB12/1000</f>
        <v/>
      </c>
      <c r="AC14" s="37">
        <f>0.4*i_MiningPlan!AC12/1000</f>
        <v/>
      </c>
      <c r="AD14" s="37">
        <f>0.4*i_MiningPlan!AD12/1000</f>
        <v/>
      </c>
      <c r="AE14" s="37">
        <f>0.4*i_MiningPlan!AE12/1000</f>
        <v/>
      </c>
      <c r="AF14" s="37">
        <f>0.4*i_MiningPlan!AF12/1000</f>
        <v/>
      </c>
      <c r="AG14" s="37">
        <f>0.4*i_MiningPlan!AG12/1000</f>
        <v/>
      </c>
      <c r="AH14" s="37">
        <f>0.4*i_MiningPlan!AH12/1000</f>
        <v/>
      </c>
      <c r="AI14" s="37">
        <f>0.4*i_MiningPlan!AI12/1000</f>
        <v/>
      </c>
      <c r="AJ14" s="37">
        <f>0.4*i_MiningPlan!AJ12/1000</f>
        <v/>
      </c>
      <c r="AK14" s="37">
        <f>0.4*i_MiningPlan!AK12/1000</f>
        <v/>
      </c>
      <c r="AL14" s="37">
        <f>0.4*i_MiningPlan!AL12/1000</f>
        <v/>
      </c>
      <c r="AM14" s="37">
        <f>0.4*i_MiningPlan!AM12/1000</f>
        <v/>
      </c>
      <c r="AN14" s="37">
        <f>0.4*i_MiningPlan!AN12/1000</f>
        <v/>
      </c>
      <c r="AO14" s="37">
        <f>0.4*i_MiningPlan!AO12/1000</f>
        <v/>
      </c>
      <c r="AP14" s="37">
        <f>0.4*i_MiningPlan!AP12/1000</f>
        <v/>
      </c>
      <c r="AQ14" s="37">
        <f>0.4*i_MiningPlan!AQ12/1000</f>
        <v/>
      </c>
      <c r="AR14" s="37">
        <f>0.4*i_MiningPlan!AR12/1000</f>
        <v/>
      </c>
      <c r="AS14" s="37">
        <f>0.4*i_MiningPlan!AS12/1000</f>
        <v/>
      </c>
      <c r="AT14" s="37">
        <f>0.4*i_MiningPlan!AT12/1000</f>
        <v/>
      </c>
      <c r="AU14" s="37">
        <f>0.4*i_MiningPlan!AU12/1000</f>
        <v/>
      </c>
      <c r="AV14" s="37">
        <f>0.4*i_MiningPlan!AV12/1000</f>
        <v/>
      </c>
      <c r="AW14" s="37">
        <f>0.4*i_MiningPlan!AW12/1000</f>
        <v/>
      </c>
      <c r="AX14" s="37">
        <f>0.4*i_MiningPlan!AX12/1000</f>
        <v/>
      </c>
      <c r="AY14" s="37">
        <f>0.4*i_MiningPlan!AY12/1000</f>
        <v/>
      </c>
      <c r="AZ14" s="37">
        <f>0.4*i_MiningPlan!AZ12/1000</f>
        <v/>
      </c>
      <c r="BA14" s="37">
        <f>0.4*i_MiningPlan!BA12/1000</f>
        <v/>
      </c>
      <c r="BB14" s="37">
        <f>0.4*i_MiningPlan!BB12/1000</f>
        <v/>
      </c>
      <c r="BC14" s="37">
        <f>0.4*i_MiningPlan!BC12/1000</f>
        <v/>
      </c>
      <c r="BD14" s="37">
        <f>0.4*i_MiningPlan!BD12/1000</f>
        <v/>
      </c>
      <c r="BE14" s="37">
        <f>0.4*i_MiningPlan!BE12/1000</f>
        <v/>
      </c>
      <c r="BF14" s="37">
        <f>0.4*i_MiningPlan!BF12/1000</f>
        <v/>
      </c>
      <c r="BG14" s="37">
        <f>0.4*i_MiningPlan!BG12/1000</f>
        <v/>
      </c>
      <c r="BH14" s="37">
        <f>0.4*i_MiningPlan!BH12/1000</f>
        <v/>
      </c>
      <c r="BI14" s="37">
        <f>0.4*i_MiningPlan!BI12/1000</f>
        <v/>
      </c>
      <c r="BJ14" s="37">
        <f>0.4*i_MiningPlan!BJ12/1000</f>
        <v/>
      </c>
      <c r="BK14" s="37">
        <f>0.4*i_MiningPlan!BK12/1000</f>
        <v/>
      </c>
      <c r="BL14" s="37">
        <f>0.4*i_MiningPlan!BL12/1000</f>
        <v/>
      </c>
      <c r="BM14" s="37">
        <f>0.4*i_MiningPlan!BM12/1000</f>
        <v/>
      </c>
      <c r="BN14" s="37">
        <f>0.4*i_MiningPlan!BN12/1000</f>
        <v/>
      </c>
      <c r="BO14" s="37">
        <f>0.4*i_MiningPlan!BO12/1000</f>
        <v/>
      </c>
      <c r="BP14" s="37">
        <f>0.4*i_MiningPlan!BP12/1000</f>
        <v/>
      </c>
      <c r="BQ14" s="37">
        <f>0.4*i_MiningPlan!BQ12/1000</f>
        <v/>
      </c>
      <c r="BR14" s="37">
        <f>0.4*i_MiningPlan!BR12/1000</f>
        <v/>
      </c>
      <c r="BS14" s="37">
        <f>0.4*i_MiningPlan!BS12/1000</f>
        <v/>
      </c>
      <c r="BT14" s="37">
        <f>0.4*i_MiningPlan!BT12/1000</f>
        <v/>
      </c>
      <c r="BU14" s="37">
        <f>0.4*i_MiningPlan!BU12/1000</f>
        <v/>
      </c>
      <c r="BV14" s="37">
        <f>0.4*i_MiningPlan!BV12/1000</f>
        <v/>
      </c>
      <c r="BW14" s="37">
        <f>0.4*i_MiningPlan!BW12/1000</f>
        <v/>
      </c>
      <c r="BX14" s="37">
        <f>0.4*i_MiningPlan!BX12/1000</f>
        <v/>
      </c>
      <c r="BY14" s="37">
        <f>0.4*i_MiningPlan!BY12/1000</f>
        <v/>
      </c>
      <c r="BZ14" s="37">
        <f>0.4*i_MiningPlan!BZ12/1000</f>
        <v/>
      </c>
      <c r="CA14" s="37">
        <f>0.4*i_MiningPlan!CA12/1000</f>
        <v/>
      </c>
      <c r="CB14" s="37">
        <f>0.4*i_MiningPlan!CB12/1000</f>
        <v/>
      </c>
      <c r="CC14" s="37">
        <f>0.4*i_MiningPlan!CC12/1000</f>
        <v/>
      </c>
      <c r="CD14" s="37">
        <f>0.4*i_MiningPlan!CD12/1000</f>
        <v/>
      </c>
      <c r="CE14" s="37">
        <f>0.4*i_MiningPlan!CE12/1000</f>
        <v/>
      </c>
      <c r="CF14" s="37">
        <f>0.4*i_MiningPlan!CF12/1000</f>
        <v/>
      </c>
      <c r="CG14" s="37">
        <f>0.4*i_MiningPlan!CG12/1000</f>
        <v/>
      </c>
      <c r="CH14" s="37">
        <f>0.4*i_MiningPlan!CH12/1000</f>
        <v/>
      </c>
      <c r="CI14" s="37">
        <f>0.4*i_MiningPlan!CI12/1000</f>
        <v/>
      </c>
      <c r="CJ14" s="37">
        <f>0.4*i_MiningPlan!CJ12/1000</f>
        <v/>
      </c>
      <c r="CK14" s="37">
        <f>0.4*i_MiningPlan!CK12/1000</f>
        <v/>
      </c>
      <c r="CL14" s="37">
        <f>0.4*i_MiningPlan!CL12/1000</f>
        <v/>
      </c>
      <c r="CM14" s="37">
        <f>0.4*i_MiningPlan!CM12/1000</f>
        <v/>
      </c>
      <c r="CN14" s="37">
        <f>0.4*i_MiningPlan!CN12/1000</f>
        <v/>
      </c>
      <c r="CO14" s="37">
        <f>0.4*i_MiningPlan!CO12/1000</f>
        <v/>
      </c>
      <c r="CP14" s="37">
        <f>0.4*i_MiningPlan!CP12/1000</f>
        <v/>
      </c>
      <c r="CQ14" s="37">
        <f>0.4*i_MiningPlan!CQ12/1000</f>
        <v/>
      </c>
      <c r="CR14" s="37">
        <f>0.4*i_MiningPlan!CR12/1000</f>
        <v/>
      </c>
      <c r="CS14" s="37">
        <f>0.4*i_MiningPlan!CS12/1000</f>
        <v/>
      </c>
      <c r="CT14" s="37">
        <f>0.4*i_MiningPlan!CT12/1000</f>
        <v/>
      </c>
      <c r="CU14" s="37">
        <f>0.4*i_MiningPlan!CU12/1000</f>
        <v/>
      </c>
      <c r="CV14" s="37">
        <f>0.4*i_MiningPlan!CV12/1000</f>
        <v/>
      </c>
      <c r="CW14" s="37">
        <f>0.4*i_MiningPlan!CW12/1000</f>
        <v/>
      </c>
      <c r="CX14" s="37">
        <f>0.4*i_MiningPlan!CX12/1000</f>
        <v/>
      </c>
      <c r="CY14" s="37">
        <f>0.4*i_MiningPlan!CY12/1000</f>
        <v/>
      </c>
      <c r="CZ14" s="37">
        <f>0.4*i_MiningPlan!CZ12/1000</f>
        <v/>
      </c>
      <c r="DA14" s="37">
        <f>0.4*i_MiningPlan!DA12/1000</f>
        <v/>
      </c>
      <c r="DB14" s="37">
        <f>0.4*i_MiningPlan!DB12/1000</f>
        <v/>
      </c>
      <c r="DC14" s="37">
        <f>0.4*i_MiningPlan!DC12/1000</f>
        <v/>
      </c>
      <c r="DD14" s="37">
        <f>0.4*i_MiningPlan!DD12/1000</f>
        <v/>
      </c>
      <c r="DE14" s="37">
        <f>0.4*i_MiningPlan!DE12/1000</f>
        <v/>
      </c>
      <c r="DF14" s="37">
        <f>0.4*i_MiningPlan!DF12/1000</f>
        <v/>
      </c>
      <c r="DG14" s="37">
        <f>0.4*i_MiningPlan!DG12/1000</f>
        <v/>
      </c>
      <c r="DH14" s="37">
        <f>0.4*i_MiningPlan!DH12/1000</f>
        <v/>
      </c>
      <c r="DI14" s="37">
        <f>0.4*i_MiningPlan!DI12/1000</f>
        <v/>
      </c>
      <c r="DJ14" s="37">
        <f>0.4*i_MiningPlan!DJ12/1000</f>
        <v/>
      </c>
      <c r="DK14" s="37">
        <f>0.4*i_MiningPlan!DK12/1000</f>
        <v/>
      </c>
      <c r="DL14" s="37">
        <f>0.4*i_MiningPlan!DL12/1000</f>
        <v/>
      </c>
      <c r="DM14" s="37">
        <f>0.4*i_MiningPlan!DM12/1000</f>
        <v/>
      </c>
      <c r="DN14" s="37">
        <f>0.4*i_MiningPlan!DN12/1000</f>
        <v/>
      </c>
      <c r="DO14" s="37">
        <f>0.4*i_MiningPlan!DO12/1000</f>
        <v/>
      </c>
      <c r="DP14" s="37">
        <f>0.4*i_MiningPlan!DP12/1000</f>
        <v/>
      </c>
      <c r="DQ14" s="37">
        <f>0.4*i_MiningPlan!DQ12/1000</f>
        <v/>
      </c>
      <c r="DR14" s="37">
        <f>0.4*i_MiningPlan!DR12/1000</f>
        <v/>
      </c>
      <c r="DS14" s="37">
        <f>0.4*i_MiningPlan!DS12/1000</f>
        <v/>
      </c>
      <c r="DT14" s="37">
        <f>0.4*i_MiningPlan!DT12/1000</f>
        <v/>
      </c>
      <c r="DU14" s="37">
        <f>0.4*i_MiningPlan!DU12/1000</f>
        <v/>
      </c>
      <c r="DV14" s="37">
        <f>0.4*i_MiningPlan!DV12/1000</f>
        <v/>
      </c>
      <c r="DW14" s="37">
        <f>0.4*i_MiningPlan!DW12/1000</f>
        <v/>
      </c>
      <c r="DX14" s="37">
        <f>0.4*i_MiningPlan!DX12/1000</f>
        <v/>
      </c>
      <c r="DY14" s="37">
        <f>0.4*i_MiningPlan!DY12/1000</f>
        <v/>
      </c>
      <c r="DZ14" s="37">
        <f>0.4*i_MiningPlan!DZ12/1000</f>
        <v/>
      </c>
      <c r="EA14" s="37">
        <f>0.4*i_MiningPlan!EA12/1000</f>
        <v/>
      </c>
      <c r="EB14" s="37">
        <f>0.4*i_MiningPlan!EB12/1000</f>
        <v/>
      </c>
      <c r="EC14" s="37">
        <f>0.4*i_MiningPlan!EC12/1000</f>
        <v/>
      </c>
      <c r="ED14" s="37">
        <f>0.4*i_MiningPlan!ED12/1000</f>
        <v/>
      </c>
      <c r="EE14" s="37">
        <f>0.4*i_MiningPlan!EE12/1000</f>
        <v/>
      </c>
      <c r="EF14" s="37">
        <f>0.4*i_MiningPlan!EF12/1000</f>
        <v/>
      </c>
      <c r="EG14" s="37">
        <f>0.4*i_MiningPlan!EG12/1000</f>
        <v/>
      </c>
      <c r="EH14" s="37">
        <f>0.4*i_MiningPlan!EH12/1000</f>
        <v/>
      </c>
      <c r="EI14" s="37">
        <f>0.4*i_MiningPlan!EI12/1000</f>
        <v/>
      </c>
      <c r="EJ14" s="37">
        <f>0.4*i_MiningPlan!EJ12/1000</f>
        <v/>
      </c>
      <c r="EK14" s="37">
        <f>0.4*i_MiningPlan!EK12/1000</f>
        <v/>
      </c>
      <c r="EL14" s="37">
        <f>0.4*i_MiningPlan!EL12/1000</f>
        <v/>
      </c>
      <c r="EM14" s="37">
        <f>0.4*i_MiningPlan!EM12/1000</f>
        <v/>
      </c>
      <c r="EN14" s="37">
        <f>0.4*i_MiningPlan!EN12/1000</f>
        <v/>
      </c>
      <c r="EO14" s="37">
        <f>0.4*i_MiningPlan!EO12/1000</f>
        <v/>
      </c>
      <c r="EP14" s="37">
        <f>0.4*i_MiningPlan!EP12/1000</f>
        <v/>
      </c>
      <c r="EQ14" s="37">
        <f>0.4*i_MiningPlan!EQ12/1000</f>
        <v/>
      </c>
      <c r="ER14" s="37">
        <f>0.4*i_MiningPlan!ER12/1000</f>
        <v/>
      </c>
      <c r="ES14" s="37">
        <f>0.4*i_MiningPlan!ES12/1000</f>
        <v/>
      </c>
      <c r="ET14" s="37">
        <f>0.4*i_MiningPlan!ET12/1000</f>
        <v/>
      </c>
      <c r="EU14" s="37">
        <f>0.4*i_MiningPlan!EU12/1000</f>
        <v/>
      </c>
      <c r="EV14" s="37">
        <f>0.4*i_MiningPlan!EV12/1000</f>
        <v/>
      </c>
      <c r="EW14" s="37">
        <f>0.4*i_MiningPlan!EW12/1000</f>
        <v/>
      </c>
      <c r="EX14" s="37">
        <f>0.4*i_MiningPlan!EX12/1000</f>
        <v/>
      </c>
      <c r="EY14" s="37">
        <f>0.4*i_MiningPlan!EY12/1000</f>
        <v/>
      </c>
      <c r="EZ14" s="37">
        <f>0.4*i_MiningPlan!EZ12/1000</f>
        <v/>
      </c>
      <c r="FA14" s="37">
        <f>0.4*i_MiningPlan!FA12/1000</f>
        <v/>
      </c>
      <c r="FB14" s="37">
        <f>0.4*i_MiningPlan!FB12/1000</f>
        <v/>
      </c>
      <c r="FC14" s="37">
        <f>0.4*i_MiningPlan!FC12/1000</f>
        <v/>
      </c>
      <c r="FD14" s="37">
        <f>0.4*i_MiningPlan!FD12/1000</f>
        <v/>
      </c>
      <c r="FE14" s="37">
        <f>0.4*i_MiningPlan!FE12/1000</f>
        <v/>
      </c>
      <c r="FF14" s="37">
        <f>0.4*i_MiningPlan!FF12/1000</f>
        <v/>
      </c>
      <c r="FG14" s="37">
        <f>0.4*i_MiningPlan!FG12/1000</f>
        <v/>
      </c>
      <c r="FH14" s="37">
        <f>0.4*i_MiningPlan!FH12/1000</f>
        <v/>
      </c>
      <c r="FI14" s="37">
        <f>0.4*i_MiningPlan!FI12/1000</f>
        <v/>
      </c>
      <c r="FJ14" s="37">
        <f>0.4*i_MiningPlan!FJ12/1000</f>
        <v/>
      </c>
      <c r="FK14" s="37">
        <f>0.4*i_MiningPlan!FK12/1000</f>
        <v/>
      </c>
      <c r="FL14" s="37">
        <f>0.4*i_MiningPlan!FL12/1000</f>
        <v/>
      </c>
      <c r="FM14" s="37">
        <f>0.4*i_MiningPlan!FM12/1000</f>
        <v/>
      </c>
      <c r="FN14" s="37">
        <f>0.4*i_MiningPlan!FN12/1000</f>
        <v/>
      </c>
      <c r="FO14" s="37">
        <f>0.4*i_MiningPlan!FO12/1000</f>
        <v/>
      </c>
      <c r="FP14" s="37">
        <f>0.4*i_MiningPlan!FP12/1000</f>
        <v/>
      </c>
      <c r="FQ14" s="37">
        <f>0.4*i_MiningPlan!FQ12/1000</f>
        <v/>
      </c>
      <c r="FR14" s="37">
        <f>0.4*i_MiningPlan!FR12/1000</f>
        <v/>
      </c>
      <c r="FS14" s="37">
        <f>0.4*i_MiningPlan!FS12/1000</f>
        <v/>
      </c>
      <c r="FT14" s="37">
        <f>0.4*i_MiningPlan!FT12/1000</f>
        <v/>
      </c>
      <c r="FU14" s="37">
        <f>0.4*i_MiningPlan!FU12/1000</f>
        <v/>
      </c>
      <c r="FV14" s="37">
        <f>0.4*i_MiningPlan!FV12/1000</f>
        <v/>
      </c>
      <c r="FW14" s="37">
        <f>0.4*i_MiningPlan!FW12/1000</f>
        <v/>
      </c>
      <c r="FX14" s="37">
        <f>0.4*i_MiningPlan!FX12/1000</f>
        <v/>
      </c>
      <c r="FY14" s="37">
        <f>0.4*i_MiningPlan!FY12/1000</f>
        <v/>
      </c>
      <c r="FZ14" s="37">
        <f>0.4*i_MiningPlan!FZ12/1000</f>
        <v/>
      </c>
      <c r="GA14" s="37">
        <f>0.4*i_MiningPlan!GA12/1000</f>
        <v/>
      </c>
    </row>
    <row r="15">
      <c r="A15" s="24" t="inlineStr">
        <is>
          <t>Total Mining Costs</t>
        </is>
      </c>
      <c r="C15" s="35">
        <f>SUM(D15:GA15)</f>
        <v/>
      </c>
      <c r="D15" s="48">
        <f>D10+D11+D12+D13+D14</f>
        <v/>
      </c>
      <c r="E15" s="48">
        <f>E10+E11+E12+E13+E14</f>
        <v/>
      </c>
      <c r="F15" s="48">
        <f>F10+F11+F12+F13+F14</f>
        <v/>
      </c>
      <c r="G15" s="48">
        <f>G10+G11+G12+G13+G14</f>
        <v/>
      </c>
      <c r="H15" s="48">
        <f>H10+H11+H12+H13+H14</f>
        <v/>
      </c>
      <c r="I15" s="48">
        <f>I10+I11+I12+I13+I14</f>
        <v/>
      </c>
      <c r="J15" s="48">
        <f>J10+J11+J12+J13+J14</f>
        <v/>
      </c>
      <c r="K15" s="48">
        <f>K10+K11+K12+K13+K14</f>
        <v/>
      </c>
      <c r="L15" s="48">
        <f>L10+L11+L12+L13+L14</f>
        <v/>
      </c>
      <c r="M15" s="48">
        <f>M10+M11+M12+M13+M14</f>
        <v/>
      </c>
      <c r="N15" s="48">
        <f>N10+N11+N12+N13+N14</f>
        <v/>
      </c>
      <c r="O15" s="48">
        <f>O10+O11+O12+O13+O14</f>
        <v/>
      </c>
      <c r="P15" s="48">
        <f>P10+P11+P12+P13+P14</f>
        <v/>
      </c>
      <c r="Q15" s="48">
        <f>Q10+Q11+Q12+Q13+Q14</f>
        <v/>
      </c>
      <c r="R15" s="48">
        <f>R10+R11+R12+R13+R14</f>
        <v/>
      </c>
      <c r="S15" s="48">
        <f>S10+S11+S12+S13+S14</f>
        <v/>
      </c>
      <c r="T15" s="48">
        <f>T10+T11+T12+T13+T14</f>
        <v/>
      </c>
      <c r="U15" s="48">
        <f>U10+U11+U12+U13+U14</f>
        <v/>
      </c>
      <c r="V15" s="48">
        <f>V10+V11+V12+V13+V14</f>
        <v/>
      </c>
      <c r="W15" s="48">
        <f>W10+W11+W12+W13+W14</f>
        <v/>
      </c>
      <c r="X15" s="48">
        <f>X10+X11+X12+X13+X14</f>
        <v/>
      </c>
      <c r="Y15" s="48">
        <f>Y10+Y11+Y12+Y13+Y14</f>
        <v/>
      </c>
      <c r="Z15" s="48">
        <f>Z10+Z11+Z12+Z13+Z14</f>
        <v/>
      </c>
      <c r="AA15" s="48">
        <f>AA10+AA11+AA12+AA13+AA14</f>
        <v/>
      </c>
      <c r="AB15" s="48">
        <f>AB10+AB11+AB12+AB13+AB14</f>
        <v/>
      </c>
      <c r="AC15" s="48">
        <f>AC10+AC11+AC12+AC13+AC14</f>
        <v/>
      </c>
      <c r="AD15" s="48">
        <f>AD10+AD11+AD12+AD13+AD14</f>
        <v/>
      </c>
      <c r="AE15" s="48">
        <f>AE10+AE11+AE12+AE13+AE14</f>
        <v/>
      </c>
      <c r="AF15" s="48">
        <f>AF10+AF11+AF12+AF13+AF14</f>
        <v/>
      </c>
      <c r="AG15" s="48">
        <f>AG10+AG11+AG12+AG13+AG14</f>
        <v/>
      </c>
      <c r="AH15" s="48">
        <f>AH10+AH11+AH12+AH13+AH14</f>
        <v/>
      </c>
      <c r="AI15" s="48">
        <f>AI10+AI11+AI12+AI13+AI14</f>
        <v/>
      </c>
      <c r="AJ15" s="48">
        <f>AJ10+AJ11+AJ12+AJ13+AJ14</f>
        <v/>
      </c>
      <c r="AK15" s="48">
        <f>AK10+AK11+AK12+AK13+AK14</f>
        <v/>
      </c>
      <c r="AL15" s="48">
        <f>AL10+AL11+AL12+AL13+AL14</f>
        <v/>
      </c>
      <c r="AM15" s="48">
        <f>AM10+AM11+AM12+AM13+AM14</f>
        <v/>
      </c>
      <c r="AN15" s="48">
        <f>AN10+AN11+AN12+AN13+AN14</f>
        <v/>
      </c>
      <c r="AO15" s="48">
        <f>AO10+AO11+AO12+AO13+AO14</f>
        <v/>
      </c>
      <c r="AP15" s="48">
        <f>AP10+AP11+AP12+AP13+AP14</f>
        <v/>
      </c>
      <c r="AQ15" s="48">
        <f>AQ10+AQ11+AQ12+AQ13+AQ14</f>
        <v/>
      </c>
      <c r="AR15" s="48">
        <f>AR10+AR11+AR12+AR13+AR14</f>
        <v/>
      </c>
      <c r="AS15" s="48">
        <f>AS10+AS11+AS12+AS13+AS14</f>
        <v/>
      </c>
      <c r="AT15" s="48">
        <f>AT10+AT11+AT12+AT13+AT14</f>
        <v/>
      </c>
      <c r="AU15" s="48">
        <f>AU10+AU11+AU12+AU13+AU14</f>
        <v/>
      </c>
      <c r="AV15" s="48">
        <f>AV10+AV11+AV12+AV13+AV14</f>
        <v/>
      </c>
      <c r="AW15" s="48">
        <f>AW10+AW11+AW12+AW13+AW14</f>
        <v/>
      </c>
      <c r="AX15" s="48">
        <f>AX10+AX11+AX12+AX13+AX14</f>
        <v/>
      </c>
      <c r="AY15" s="48">
        <f>AY10+AY11+AY12+AY13+AY14</f>
        <v/>
      </c>
      <c r="AZ15" s="48">
        <f>AZ10+AZ11+AZ12+AZ13+AZ14</f>
        <v/>
      </c>
      <c r="BA15" s="48">
        <f>BA10+BA11+BA12+BA13+BA14</f>
        <v/>
      </c>
      <c r="BB15" s="48">
        <f>BB10+BB11+BB12+BB13+BB14</f>
        <v/>
      </c>
      <c r="BC15" s="48">
        <f>BC10+BC11+BC12+BC13+BC14</f>
        <v/>
      </c>
      <c r="BD15" s="48">
        <f>BD10+BD11+BD12+BD13+BD14</f>
        <v/>
      </c>
      <c r="BE15" s="48">
        <f>BE10+BE11+BE12+BE13+BE14</f>
        <v/>
      </c>
      <c r="BF15" s="48">
        <f>BF10+BF11+BF12+BF13+BF14</f>
        <v/>
      </c>
      <c r="BG15" s="48">
        <f>BG10+BG11+BG12+BG13+BG14</f>
        <v/>
      </c>
      <c r="BH15" s="48">
        <f>BH10+BH11+BH12+BH13+BH14</f>
        <v/>
      </c>
      <c r="BI15" s="48">
        <f>BI10+BI11+BI12+BI13+BI14</f>
        <v/>
      </c>
      <c r="BJ15" s="48">
        <f>BJ10+BJ11+BJ12+BJ13+BJ14</f>
        <v/>
      </c>
      <c r="BK15" s="48">
        <f>BK10+BK11+BK12+BK13+BK14</f>
        <v/>
      </c>
      <c r="BL15" s="48">
        <f>BL10+BL11+BL12+BL13+BL14</f>
        <v/>
      </c>
      <c r="BM15" s="48">
        <f>BM10+BM11+BM12+BM13+BM14</f>
        <v/>
      </c>
      <c r="BN15" s="48">
        <f>BN10+BN11+BN12+BN13+BN14</f>
        <v/>
      </c>
      <c r="BO15" s="48">
        <f>BO10+BO11+BO12+BO13+BO14</f>
        <v/>
      </c>
      <c r="BP15" s="48">
        <f>BP10+BP11+BP12+BP13+BP14</f>
        <v/>
      </c>
      <c r="BQ15" s="48">
        <f>BQ10+BQ11+BQ12+BQ13+BQ14</f>
        <v/>
      </c>
      <c r="BR15" s="48">
        <f>BR10+BR11+BR12+BR13+BR14</f>
        <v/>
      </c>
      <c r="BS15" s="48">
        <f>BS10+BS11+BS12+BS13+BS14</f>
        <v/>
      </c>
      <c r="BT15" s="48">
        <f>BT10+BT11+BT12+BT13+BT14</f>
        <v/>
      </c>
      <c r="BU15" s="48">
        <f>BU10+BU11+BU12+BU13+BU14</f>
        <v/>
      </c>
      <c r="BV15" s="48">
        <f>BV10+BV11+BV12+BV13+BV14</f>
        <v/>
      </c>
      <c r="BW15" s="48">
        <f>BW10+BW11+BW12+BW13+BW14</f>
        <v/>
      </c>
      <c r="BX15" s="48">
        <f>BX10+BX11+BX12+BX13+BX14</f>
        <v/>
      </c>
      <c r="BY15" s="48">
        <f>BY10+BY11+BY12+BY13+BY14</f>
        <v/>
      </c>
      <c r="BZ15" s="48">
        <f>BZ10+BZ11+BZ12+BZ13+BZ14</f>
        <v/>
      </c>
      <c r="CA15" s="48">
        <f>CA10+CA11+CA12+CA13+CA14</f>
        <v/>
      </c>
      <c r="CB15" s="48">
        <f>CB10+CB11+CB12+CB13+CB14</f>
        <v/>
      </c>
      <c r="CC15" s="48">
        <f>CC10+CC11+CC12+CC13+CC14</f>
        <v/>
      </c>
      <c r="CD15" s="48">
        <f>CD10+CD11+CD12+CD13+CD14</f>
        <v/>
      </c>
      <c r="CE15" s="48">
        <f>CE10+CE11+CE12+CE13+CE14</f>
        <v/>
      </c>
      <c r="CF15" s="48">
        <f>CF10+CF11+CF12+CF13+CF14</f>
        <v/>
      </c>
      <c r="CG15" s="48">
        <f>CG10+CG11+CG12+CG13+CG14</f>
        <v/>
      </c>
      <c r="CH15" s="48">
        <f>CH10+CH11+CH12+CH13+CH14</f>
        <v/>
      </c>
      <c r="CI15" s="48">
        <f>CI10+CI11+CI12+CI13+CI14</f>
        <v/>
      </c>
      <c r="CJ15" s="48">
        <f>CJ10+CJ11+CJ12+CJ13+CJ14</f>
        <v/>
      </c>
      <c r="CK15" s="48">
        <f>CK10+CK11+CK12+CK13+CK14</f>
        <v/>
      </c>
      <c r="CL15" s="48">
        <f>CL10+CL11+CL12+CL13+CL14</f>
        <v/>
      </c>
      <c r="CM15" s="48">
        <f>CM10+CM11+CM12+CM13+CM14</f>
        <v/>
      </c>
      <c r="CN15" s="48">
        <f>CN10+CN11+CN12+CN13+CN14</f>
        <v/>
      </c>
      <c r="CO15" s="48">
        <f>CO10+CO11+CO12+CO13+CO14</f>
        <v/>
      </c>
      <c r="CP15" s="48">
        <f>CP10+CP11+CP12+CP13+CP14</f>
        <v/>
      </c>
      <c r="CQ15" s="48">
        <f>CQ10+CQ11+CQ12+CQ13+CQ14</f>
        <v/>
      </c>
      <c r="CR15" s="48">
        <f>CR10+CR11+CR12+CR13+CR14</f>
        <v/>
      </c>
      <c r="CS15" s="48">
        <f>CS10+CS11+CS12+CS13+CS14</f>
        <v/>
      </c>
      <c r="CT15" s="48">
        <f>CT10+CT11+CT12+CT13+CT14</f>
        <v/>
      </c>
      <c r="CU15" s="48">
        <f>CU10+CU11+CU12+CU13+CU14</f>
        <v/>
      </c>
      <c r="CV15" s="48">
        <f>CV10+CV11+CV12+CV13+CV14</f>
        <v/>
      </c>
      <c r="CW15" s="48">
        <f>CW10+CW11+CW12+CW13+CW14</f>
        <v/>
      </c>
      <c r="CX15" s="48">
        <f>CX10+CX11+CX12+CX13+CX14</f>
        <v/>
      </c>
      <c r="CY15" s="48">
        <f>CY10+CY11+CY12+CY13+CY14</f>
        <v/>
      </c>
      <c r="CZ15" s="48">
        <f>CZ10+CZ11+CZ12+CZ13+CZ14</f>
        <v/>
      </c>
      <c r="DA15" s="48">
        <f>DA10+DA11+DA12+DA13+DA14</f>
        <v/>
      </c>
      <c r="DB15" s="48">
        <f>DB10+DB11+DB12+DB13+DB14</f>
        <v/>
      </c>
      <c r="DC15" s="48">
        <f>DC10+DC11+DC12+DC13+DC14</f>
        <v/>
      </c>
      <c r="DD15" s="48">
        <f>DD10+DD11+DD12+DD13+DD14</f>
        <v/>
      </c>
      <c r="DE15" s="48">
        <f>DE10+DE11+DE12+DE13+DE14</f>
        <v/>
      </c>
      <c r="DF15" s="48">
        <f>DF10+DF11+DF12+DF13+DF14</f>
        <v/>
      </c>
      <c r="DG15" s="48">
        <f>DG10+DG11+DG12+DG13+DG14</f>
        <v/>
      </c>
      <c r="DH15" s="48">
        <f>DH10+DH11+DH12+DH13+DH14</f>
        <v/>
      </c>
      <c r="DI15" s="48">
        <f>DI10+DI11+DI12+DI13+DI14</f>
        <v/>
      </c>
      <c r="DJ15" s="48">
        <f>DJ10+DJ11+DJ12+DJ13+DJ14</f>
        <v/>
      </c>
      <c r="DK15" s="48">
        <f>DK10+DK11+DK12+DK13+DK14</f>
        <v/>
      </c>
      <c r="DL15" s="48">
        <f>DL10+DL11+DL12+DL13+DL14</f>
        <v/>
      </c>
      <c r="DM15" s="48">
        <f>DM10+DM11+DM12+DM13+DM14</f>
        <v/>
      </c>
      <c r="DN15" s="48">
        <f>DN10+DN11+DN12+DN13+DN14</f>
        <v/>
      </c>
      <c r="DO15" s="48">
        <f>DO10+DO11+DO12+DO13+DO14</f>
        <v/>
      </c>
      <c r="DP15" s="48">
        <f>DP10+DP11+DP12+DP13+DP14</f>
        <v/>
      </c>
      <c r="DQ15" s="48">
        <f>DQ10+DQ11+DQ12+DQ13+DQ14</f>
        <v/>
      </c>
      <c r="DR15" s="48">
        <f>DR10+DR11+DR12+DR13+DR14</f>
        <v/>
      </c>
      <c r="DS15" s="48">
        <f>DS10+DS11+DS12+DS13+DS14</f>
        <v/>
      </c>
      <c r="DT15" s="48">
        <f>DT10+DT11+DT12+DT13+DT14</f>
        <v/>
      </c>
      <c r="DU15" s="48">
        <f>DU10+DU11+DU12+DU13+DU14</f>
        <v/>
      </c>
      <c r="DV15" s="48">
        <f>DV10+DV11+DV12+DV13+DV14</f>
        <v/>
      </c>
      <c r="DW15" s="48">
        <f>DW10+DW11+DW12+DW13+DW14</f>
        <v/>
      </c>
      <c r="DX15" s="48">
        <f>DX10+DX11+DX12+DX13+DX14</f>
        <v/>
      </c>
      <c r="DY15" s="48">
        <f>DY10+DY11+DY12+DY13+DY14</f>
        <v/>
      </c>
      <c r="DZ15" s="48">
        <f>DZ10+DZ11+DZ12+DZ13+DZ14</f>
        <v/>
      </c>
      <c r="EA15" s="48">
        <f>EA10+EA11+EA12+EA13+EA14</f>
        <v/>
      </c>
      <c r="EB15" s="48">
        <f>EB10+EB11+EB12+EB13+EB14</f>
        <v/>
      </c>
      <c r="EC15" s="48">
        <f>EC10+EC11+EC12+EC13+EC14</f>
        <v/>
      </c>
      <c r="ED15" s="48">
        <f>ED10+ED11+ED12+ED13+ED14</f>
        <v/>
      </c>
      <c r="EE15" s="48">
        <f>EE10+EE11+EE12+EE13+EE14</f>
        <v/>
      </c>
      <c r="EF15" s="48">
        <f>EF10+EF11+EF12+EF13+EF14</f>
        <v/>
      </c>
      <c r="EG15" s="48">
        <f>EG10+EG11+EG12+EG13+EG14</f>
        <v/>
      </c>
      <c r="EH15" s="48">
        <f>EH10+EH11+EH12+EH13+EH14</f>
        <v/>
      </c>
      <c r="EI15" s="48">
        <f>EI10+EI11+EI12+EI13+EI14</f>
        <v/>
      </c>
      <c r="EJ15" s="48">
        <f>EJ10+EJ11+EJ12+EJ13+EJ14</f>
        <v/>
      </c>
      <c r="EK15" s="48">
        <f>EK10+EK11+EK12+EK13+EK14</f>
        <v/>
      </c>
      <c r="EL15" s="48">
        <f>EL10+EL11+EL12+EL13+EL14</f>
        <v/>
      </c>
      <c r="EM15" s="48">
        <f>EM10+EM11+EM12+EM13+EM14</f>
        <v/>
      </c>
      <c r="EN15" s="48">
        <f>EN10+EN11+EN12+EN13+EN14</f>
        <v/>
      </c>
      <c r="EO15" s="48">
        <f>EO10+EO11+EO12+EO13+EO14</f>
        <v/>
      </c>
      <c r="EP15" s="48">
        <f>EP10+EP11+EP12+EP13+EP14</f>
        <v/>
      </c>
      <c r="EQ15" s="48">
        <f>EQ10+EQ11+EQ12+EQ13+EQ14</f>
        <v/>
      </c>
      <c r="ER15" s="48">
        <f>ER10+ER11+ER12+ER13+ER14</f>
        <v/>
      </c>
      <c r="ES15" s="48">
        <f>ES10+ES11+ES12+ES13+ES14</f>
        <v/>
      </c>
      <c r="ET15" s="48">
        <f>ET10+ET11+ET12+ET13+ET14</f>
        <v/>
      </c>
      <c r="EU15" s="48">
        <f>EU10+EU11+EU12+EU13+EU14</f>
        <v/>
      </c>
      <c r="EV15" s="48">
        <f>EV10+EV11+EV12+EV13+EV14</f>
        <v/>
      </c>
      <c r="EW15" s="48">
        <f>EW10+EW11+EW12+EW13+EW14</f>
        <v/>
      </c>
      <c r="EX15" s="48">
        <f>EX10+EX11+EX12+EX13+EX14</f>
        <v/>
      </c>
      <c r="EY15" s="48">
        <f>EY10+EY11+EY12+EY13+EY14</f>
        <v/>
      </c>
      <c r="EZ15" s="48">
        <f>EZ10+EZ11+EZ12+EZ13+EZ14</f>
        <v/>
      </c>
      <c r="FA15" s="48">
        <f>FA10+FA11+FA12+FA13+FA14</f>
        <v/>
      </c>
      <c r="FB15" s="48">
        <f>FB10+FB11+FB12+FB13+FB14</f>
        <v/>
      </c>
      <c r="FC15" s="48">
        <f>FC10+FC11+FC12+FC13+FC14</f>
        <v/>
      </c>
      <c r="FD15" s="48">
        <f>FD10+FD11+FD12+FD13+FD14</f>
        <v/>
      </c>
      <c r="FE15" s="48">
        <f>FE10+FE11+FE12+FE13+FE14</f>
        <v/>
      </c>
      <c r="FF15" s="48">
        <f>FF10+FF11+FF12+FF13+FF14</f>
        <v/>
      </c>
      <c r="FG15" s="48">
        <f>FG10+FG11+FG12+FG13+FG14</f>
        <v/>
      </c>
      <c r="FH15" s="48">
        <f>FH10+FH11+FH12+FH13+FH14</f>
        <v/>
      </c>
      <c r="FI15" s="48">
        <f>FI10+FI11+FI12+FI13+FI14</f>
        <v/>
      </c>
      <c r="FJ15" s="48">
        <f>FJ10+FJ11+FJ12+FJ13+FJ14</f>
        <v/>
      </c>
      <c r="FK15" s="48">
        <f>FK10+FK11+FK12+FK13+FK14</f>
        <v/>
      </c>
      <c r="FL15" s="48">
        <f>FL10+FL11+FL12+FL13+FL14</f>
        <v/>
      </c>
      <c r="FM15" s="48">
        <f>FM10+FM11+FM12+FM13+FM14</f>
        <v/>
      </c>
      <c r="FN15" s="48">
        <f>FN10+FN11+FN12+FN13+FN14</f>
        <v/>
      </c>
      <c r="FO15" s="48">
        <f>FO10+FO11+FO12+FO13+FO14</f>
        <v/>
      </c>
      <c r="FP15" s="48">
        <f>FP10+FP11+FP12+FP13+FP14</f>
        <v/>
      </c>
      <c r="FQ15" s="48">
        <f>FQ10+FQ11+FQ12+FQ13+FQ14</f>
        <v/>
      </c>
      <c r="FR15" s="48">
        <f>FR10+FR11+FR12+FR13+FR14</f>
        <v/>
      </c>
      <c r="FS15" s="48">
        <f>FS10+FS11+FS12+FS13+FS14</f>
        <v/>
      </c>
      <c r="FT15" s="48">
        <f>FT10+FT11+FT12+FT13+FT14</f>
        <v/>
      </c>
      <c r="FU15" s="48">
        <f>FU10+FU11+FU12+FU13+FU14</f>
        <v/>
      </c>
      <c r="FV15" s="48">
        <f>FV10+FV11+FV12+FV13+FV14</f>
        <v/>
      </c>
      <c r="FW15" s="48">
        <f>FW10+FW11+FW12+FW13+FW14</f>
        <v/>
      </c>
      <c r="FX15" s="48">
        <f>FX10+FX11+FX12+FX13+FX14</f>
        <v/>
      </c>
      <c r="FY15" s="48">
        <f>FY10+FY11+FY12+FY13+FY14</f>
        <v/>
      </c>
      <c r="FZ15" s="48">
        <f>FZ10+FZ11+FZ12+FZ13+FZ14</f>
        <v/>
      </c>
      <c r="GA15" s="48">
        <f>GA10+GA11+GA12+GA13+GA14</f>
        <v/>
      </c>
    </row>
    <row r="17">
      <c r="A17" s="34" t="inlineStr">
        <is>
          <t>Processing Costs</t>
        </is>
      </c>
      <c r="B17" s="34" t="n"/>
      <c r="C17" s="34" t="n"/>
      <c r="D17" s="34" t="n"/>
      <c r="E17" s="34" t="n"/>
      <c r="F17" s="34" t="n"/>
      <c r="G17" s="34" t="n"/>
      <c r="H17" s="34" t="n"/>
      <c r="I17" s="34" t="n"/>
      <c r="J17" s="34" t="n"/>
      <c r="K17" s="34" t="n"/>
      <c r="L17" s="34" t="n"/>
      <c r="M17" s="34" t="n"/>
      <c r="N17" s="34" t="n"/>
      <c r="O17" s="34" t="n"/>
      <c r="P17" s="34" t="n"/>
      <c r="Q17" s="34" t="n"/>
      <c r="R17" s="34" t="n"/>
      <c r="S17" s="34" t="n"/>
      <c r="T17" s="34" t="n"/>
      <c r="U17" s="34" t="n"/>
      <c r="V17" s="34" t="n"/>
      <c r="W17" s="34" t="n"/>
      <c r="X17" s="34" t="n"/>
      <c r="Y17" s="34" t="n"/>
      <c r="Z17" s="34" t="n"/>
      <c r="AA17" s="34" t="n"/>
      <c r="AB17" s="34" t="n"/>
      <c r="AC17" s="34" t="n"/>
      <c r="AD17" s="34" t="n"/>
      <c r="AE17" s="34" t="n"/>
      <c r="AF17" s="34" t="n"/>
      <c r="AG17" s="34" t="n"/>
      <c r="AH17" s="34" t="n"/>
      <c r="AI17" s="34" t="n"/>
      <c r="AJ17" s="34" t="n"/>
      <c r="AK17" s="34" t="n"/>
      <c r="AL17" s="34" t="n"/>
      <c r="AM17" s="34" t="n"/>
      <c r="AN17" s="34" t="n"/>
      <c r="AO17" s="34" t="n"/>
      <c r="AP17" s="34" t="n"/>
      <c r="AQ17" s="34" t="n"/>
      <c r="AR17" s="34" t="n"/>
      <c r="AS17" s="34" t="n"/>
      <c r="AT17" s="34" t="n"/>
      <c r="AU17" s="34" t="n"/>
      <c r="AV17" s="34" t="n"/>
      <c r="AW17" s="34" t="n"/>
      <c r="AX17" s="34" t="n"/>
      <c r="AY17" s="34" t="n"/>
      <c r="AZ17" s="34" t="n"/>
      <c r="BA17" s="34" t="n"/>
      <c r="BB17" s="34" t="n"/>
      <c r="BC17" s="34" t="n"/>
      <c r="BD17" s="34" t="n"/>
      <c r="BE17" s="34" t="n"/>
      <c r="BF17" s="34" t="n"/>
      <c r="BG17" s="34" t="n"/>
      <c r="BH17" s="34" t="n"/>
      <c r="BI17" s="34" t="n"/>
      <c r="BJ17" s="34" t="n"/>
      <c r="BK17" s="34" t="n"/>
      <c r="BL17" s="34" t="n"/>
      <c r="BM17" s="34" t="n"/>
      <c r="BN17" s="34" t="n"/>
      <c r="BO17" s="34" t="n"/>
      <c r="BP17" s="34" t="n"/>
      <c r="BQ17" s="34" t="n"/>
      <c r="BR17" s="34" t="n"/>
      <c r="BS17" s="34" t="n"/>
      <c r="BT17" s="34" t="n"/>
      <c r="BU17" s="34" t="n"/>
      <c r="BV17" s="34" t="n"/>
      <c r="BW17" s="34" t="n"/>
      <c r="BX17" s="34" t="n"/>
      <c r="BY17" s="34" t="n"/>
      <c r="BZ17" s="34" t="n"/>
      <c r="CA17" s="34" t="n"/>
      <c r="CB17" s="34" t="n"/>
      <c r="CC17" s="34" t="n"/>
      <c r="CD17" s="34" t="n"/>
      <c r="CE17" s="34" t="n"/>
      <c r="CF17" s="34" t="n"/>
      <c r="CG17" s="34" t="n"/>
      <c r="CH17" s="34" t="n"/>
      <c r="CI17" s="34" t="n"/>
      <c r="CJ17" s="34" t="n"/>
      <c r="CK17" s="34" t="n"/>
      <c r="CL17" s="34" t="n"/>
      <c r="CM17" s="34" t="n"/>
      <c r="CN17" s="34" t="n"/>
      <c r="CO17" s="34" t="n"/>
      <c r="CP17" s="34" t="n"/>
      <c r="CQ17" s="34" t="n"/>
      <c r="CR17" s="34" t="n"/>
      <c r="CS17" s="34" t="n"/>
      <c r="CT17" s="34" t="n"/>
      <c r="CU17" s="34" t="n"/>
      <c r="CV17" s="34" t="n"/>
      <c r="CW17" s="34" t="n"/>
      <c r="CX17" s="34" t="n"/>
      <c r="CY17" s="34" t="n"/>
      <c r="CZ17" s="34" t="n"/>
      <c r="DA17" s="34" t="n"/>
      <c r="DB17" s="34" t="n"/>
      <c r="DC17" s="34" t="n"/>
      <c r="DD17" s="34" t="n"/>
      <c r="DE17" s="34" t="n"/>
      <c r="DF17" s="34" t="n"/>
      <c r="DG17" s="34" t="n"/>
      <c r="DH17" s="34" t="n"/>
      <c r="DI17" s="34" t="n"/>
      <c r="DJ17" s="34" t="n"/>
      <c r="DK17" s="34" t="n"/>
      <c r="DL17" s="34" t="n"/>
      <c r="DM17" s="34" t="n"/>
      <c r="DN17" s="34" t="n"/>
      <c r="DO17" s="34" t="n"/>
      <c r="DP17" s="34" t="n"/>
      <c r="DQ17" s="34" t="n"/>
      <c r="DR17" s="34" t="n"/>
      <c r="DS17" s="34" t="n"/>
      <c r="DT17" s="34" t="n"/>
      <c r="DU17" s="34" t="n"/>
      <c r="DV17" s="34" t="n"/>
      <c r="DW17" s="34" t="n"/>
      <c r="DX17" s="34" t="n"/>
      <c r="DY17" s="34" t="n"/>
      <c r="DZ17" s="34" t="n"/>
      <c r="EA17" s="34" t="n"/>
      <c r="EB17" s="34" t="n"/>
      <c r="EC17" s="34" t="n"/>
      <c r="ED17" s="34" t="n"/>
      <c r="EE17" s="34" t="n"/>
      <c r="EF17" s="34" t="n"/>
      <c r="EG17" s="34" t="n"/>
      <c r="EH17" s="34" t="n"/>
      <c r="EI17" s="34" t="n"/>
      <c r="EJ17" s="34" t="n"/>
      <c r="EK17" s="34" t="n"/>
      <c r="EL17" s="34" t="n"/>
      <c r="EM17" s="34" t="n"/>
      <c r="EN17" s="34" t="n"/>
      <c r="EO17" s="34" t="n"/>
      <c r="EP17" s="34" t="n"/>
      <c r="EQ17" s="34" t="n"/>
      <c r="ER17" s="34" t="n"/>
      <c r="ES17" s="34" t="n"/>
      <c r="ET17" s="34" t="n"/>
      <c r="EU17" s="34" t="n"/>
      <c r="EV17" s="34" t="n"/>
      <c r="EW17" s="34" t="n"/>
      <c r="EX17" s="34" t="n"/>
      <c r="EY17" s="34" t="n"/>
      <c r="EZ17" s="34" t="n"/>
      <c r="FA17" s="34" t="n"/>
      <c r="FB17" s="34" t="n"/>
      <c r="FC17" s="34" t="n"/>
      <c r="FD17" s="34" t="n"/>
      <c r="FE17" s="34" t="n"/>
      <c r="FF17" s="34" t="n"/>
      <c r="FG17" s="34" t="n"/>
      <c r="FH17" s="34" t="n"/>
      <c r="FI17" s="34" t="n"/>
      <c r="FJ17" s="34" t="n"/>
      <c r="FK17" s="34" t="n"/>
      <c r="FL17" s="34" t="n"/>
      <c r="FM17" s="34" t="n"/>
      <c r="FN17" s="34" t="n"/>
      <c r="FO17" s="34" t="n"/>
      <c r="FP17" s="34" t="n"/>
      <c r="FQ17" s="34" t="n"/>
      <c r="FR17" s="34" t="n"/>
      <c r="FS17" s="34" t="n"/>
      <c r="FT17" s="34" t="n"/>
      <c r="FU17" s="34" t="n"/>
      <c r="FV17" s="34" t="n"/>
      <c r="FW17" s="34" t="n"/>
      <c r="FX17" s="34" t="n"/>
      <c r="FY17" s="34" t="n"/>
      <c r="FZ17" s="34" t="n"/>
      <c r="GA17" s="34" t="n"/>
    </row>
    <row r="18">
      <c r="A18" s="25" t="inlineStr">
        <is>
          <t>Crushing &amp; Grinding</t>
        </is>
      </c>
      <c r="B18" s="25" t="inlineStr">
        <is>
          <t>$'000</t>
        </is>
      </c>
      <c r="C18" s="47">
        <f>SUM(D18:GA18)</f>
        <v/>
      </c>
      <c r="D18" s="37">
        <f>3.5*i_MiningPlan!D10/1000</f>
        <v/>
      </c>
      <c r="E18" s="37">
        <f>3.5*i_MiningPlan!E10/1000</f>
        <v/>
      </c>
      <c r="F18" s="37">
        <f>3.5*i_MiningPlan!F10/1000</f>
        <v/>
      </c>
      <c r="G18" s="37">
        <f>3.5*i_MiningPlan!G10/1000</f>
        <v/>
      </c>
      <c r="H18" s="37">
        <f>3.5*i_MiningPlan!H10/1000</f>
        <v/>
      </c>
      <c r="I18" s="37">
        <f>3.5*i_MiningPlan!I10/1000</f>
        <v/>
      </c>
      <c r="J18" s="37">
        <f>3.5*i_MiningPlan!J10/1000</f>
        <v/>
      </c>
      <c r="K18" s="37">
        <f>3.5*i_MiningPlan!K10/1000</f>
        <v/>
      </c>
      <c r="L18" s="37">
        <f>3.5*i_MiningPlan!L10/1000</f>
        <v/>
      </c>
      <c r="M18" s="37">
        <f>3.5*i_MiningPlan!M10/1000</f>
        <v/>
      </c>
      <c r="N18" s="37">
        <f>3.5*i_MiningPlan!N10/1000</f>
        <v/>
      </c>
      <c r="O18" s="37">
        <f>3.5*i_MiningPlan!O10/1000</f>
        <v/>
      </c>
      <c r="P18" s="37">
        <f>3.5*i_MiningPlan!P10/1000</f>
        <v/>
      </c>
      <c r="Q18" s="37">
        <f>3.5*i_MiningPlan!Q10/1000</f>
        <v/>
      </c>
      <c r="R18" s="37">
        <f>3.5*i_MiningPlan!R10/1000</f>
        <v/>
      </c>
      <c r="S18" s="37">
        <f>3.5*i_MiningPlan!S10/1000</f>
        <v/>
      </c>
      <c r="T18" s="37">
        <f>3.5*i_MiningPlan!T10/1000</f>
        <v/>
      </c>
      <c r="U18" s="37">
        <f>3.5*i_MiningPlan!U10/1000</f>
        <v/>
      </c>
      <c r="V18" s="37">
        <f>3.5*i_MiningPlan!V10/1000</f>
        <v/>
      </c>
      <c r="W18" s="37">
        <f>3.5*i_MiningPlan!W10/1000</f>
        <v/>
      </c>
      <c r="X18" s="37">
        <f>3.5*i_MiningPlan!X10/1000</f>
        <v/>
      </c>
      <c r="Y18" s="37">
        <f>3.5*i_MiningPlan!Y10/1000</f>
        <v/>
      </c>
      <c r="Z18" s="37">
        <f>3.5*i_MiningPlan!Z10/1000</f>
        <v/>
      </c>
      <c r="AA18" s="37">
        <f>3.5*i_MiningPlan!AA10/1000</f>
        <v/>
      </c>
      <c r="AB18" s="37">
        <f>3.5*i_MiningPlan!AB10/1000</f>
        <v/>
      </c>
      <c r="AC18" s="37">
        <f>3.5*i_MiningPlan!AC10/1000</f>
        <v/>
      </c>
      <c r="AD18" s="37">
        <f>3.5*i_MiningPlan!AD10/1000</f>
        <v/>
      </c>
      <c r="AE18" s="37">
        <f>3.5*i_MiningPlan!AE10/1000</f>
        <v/>
      </c>
      <c r="AF18" s="37">
        <f>3.5*i_MiningPlan!AF10/1000</f>
        <v/>
      </c>
      <c r="AG18" s="37">
        <f>3.5*i_MiningPlan!AG10/1000</f>
        <v/>
      </c>
      <c r="AH18" s="37">
        <f>3.5*i_MiningPlan!AH10/1000</f>
        <v/>
      </c>
      <c r="AI18" s="37">
        <f>3.5*i_MiningPlan!AI10/1000</f>
        <v/>
      </c>
      <c r="AJ18" s="37">
        <f>3.5*i_MiningPlan!AJ10/1000</f>
        <v/>
      </c>
      <c r="AK18" s="37">
        <f>3.5*i_MiningPlan!AK10/1000</f>
        <v/>
      </c>
      <c r="AL18" s="37">
        <f>3.5*i_MiningPlan!AL10/1000</f>
        <v/>
      </c>
      <c r="AM18" s="37">
        <f>3.5*i_MiningPlan!AM10/1000</f>
        <v/>
      </c>
      <c r="AN18" s="37">
        <f>3.5*i_MiningPlan!AN10/1000</f>
        <v/>
      </c>
      <c r="AO18" s="37">
        <f>3.5*i_MiningPlan!AO10/1000</f>
        <v/>
      </c>
      <c r="AP18" s="37">
        <f>3.5*i_MiningPlan!AP10/1000</f>
        <v/>
      </c>
      <c r="AQ18" s="37">
        <f>3.5*i_MiningPlan!AQ10/1000</f>
        <v/>
      </c>
      <c r="AR18" s="37">
        <f>3.5*i_MiningPlan!AR10/1000</f>
        <v/>
      </c>
      <c r="AS18" s="37">
        <f>3.5*i_MiningPlan!AS10/1000</f>
        <v/>
      </c>
      <c r="AT18" s="37">
        <f>3.5*i_MiningPlan!AT10/1000</f>
        <v/>
      </c>
      <c r="AU18" s="37">
        <f>3.5*i_MiningPlan!AU10/1000</f>
        <v/>
      </c>
      <c r="AV18" s="37">
        <f>3.5*i_MiningPlan!AV10/1000</f>
        <v/>
      </c>
      <c r="AW18" s="37">
        <f>3.5*i_MiningPlan!AW10/1000</f>
        <v/>
      </c>
      <c r="AX18" s="37">
        <f>3.5*i_MiningPlan!AX10/1000</f>
        <v/>
      </c>
      <c r="AY18" s="37">
        <f>3.5*i_MiningPlan!AY10/1000</f>
        <v/>
      </c>
      <c r="AZ18" s="37">
        <f>3.5*i_MiningPlan!AZ10/1000</f>
        <v/>
      </c>
      <c r="BA18" s="37">
        <f>3.5*i_MiningPlan!BA10/1000</f>
        <v/>
      </c>
      <c r="BB18" s="37">
        <f>3.5*i_MiningPlan!BB10/1000</f>
        <v/>
      </c>
      <c r="BC18" s="37">
        <f>3.5*i_MiningPlan!BC10/1000</f>
        <v/>
      </c>
      <c r="BD18" s="37">
        <f>3.5*i_MiningPlan!BD10/1000</f>
        <v/>
      </c>
      <c r="BE18" s="37">
        <f>3.5*i_MiningPlan!BE10/1000</f>
        <v/>
      </c>
      <c r="BF18" s="37">
        <f>3.5*i_MiningPlan!BF10/1000</f>
        <v/>
      </c>
      <c r="BG18" s="37">
        <f>3.5*i_MiningPlan!BG10/1000</f>
        <v/>
      </c>
      <c r="BH18" s="37">
        <f>3.5*i_MiningPlan!BH10/1000</f>
        <v/>
      </c>
      <c r="BI18" s="37">
        <f>3.5*i_MiningPlan!BI10/1000</f>
        <v/>
      </c>
      <c r="BJ18" s="37">
        <f>3.5*i_MiningPlan!BJ10/1000</f>
        <v/>
      </c>
      <c r="BK18" s="37">
        <f>3.5*i_MiningPlan!BK10/1000</f>
        <v/>
      </c>
      <c r="BL18" s="37">
        <f>3.5*i_MiningPlan!BL10/1000</f>
        <v/>
      </c>
      <c r="BM18" s="37">
        <f>3.5*i_MiningPlan!BM10/1000</f>
        <v/>
      </c>
      <c r="BN18" s="37">
        <f>3.5*i_MiningPlan!BN10/1000</f>
        <v/>
      </c>
      <c r="BO18" s="37">
        <f>3.5*i_MiningPlan!BO10/1000</f>
        <v/>
      </c>
      <c r="BP18" s="37">
        <f>3.5*i_MiningPlan!BP10/1000</f>
        <v/>
      </c>
      <c r="BQ18" s="37">
        <f>3.5*i_MiningPlan!BQ10/1000</f>
        <v/>
      </c>
      <c r="BR18" s="37">
        <f>3.5*i_MiningPlan!BR10/1000</f>
        <v/>
      </c>
      <c r="BS18" s="37">
        <f>3.5*i_MiningPlan!BS10/1000</f>
        <v/>
      </c>
      <c r="BT18" s="37">
        <f>3.5*i_MiningPlan!BT10/1000</f>
        <v/>
      </c>
      <c r="BU18" s="37">
        <f>3.5*i_MiningPlan!BU10/1000</f>
        <v/>
      </c>
      <c r="BV18" s="37">
        <f>3.5*i_MiningPlan!BV10/1000</f>
        <v/>
      </c>
      <c r="BW18" s="37">
        <f>3.5*i_MiningPlan!BW10/1000</f>
        <v/>
      </c>
      <c r="BX18" s="37">
        <f>3.5*i_MiningPlan!BX10/1000</f>
        <v/>
      </c>
      <c r="BY18" s="37">
        <f>3.5*i_MiningPlan!BY10/1000</f>
        <v/>
      </c>
      <c r="BZ18" s="37">
        <f>3.5*i_MiningPlan!BZ10/1000</f>
        <v/>
      </c>
      <c r="CA18" s="37">
        <f>3.5*i_MiningPlan!CA10/1000</f>
        <v/>
      </c>
      <c r="CB18" s="37">
        <f>3.5*i_MiningPlan!CB10/1000</f>
        <v/>
      </c>
      <c r="CC18" s="37">
        <f>3.5*i_MiningPlan!CC10/1000</f>
        <v/>
      </c>
      <c r="CD18" s="37">
        <f>3.5*i_MiningPlan!CD10/1000</f>
        <v/>
      </c>
      <c r="CE18" s="37">
        <f>3.5*i_MiningPlan!CE10/1000</f>
        <v/>
      </c>
      <c r="CF18" s="37">
        <f>3.5*i_MiningPlan!CF10/1000</f>
        <v/>
      </c>
      <c r="CG18" s="37">
        <f>3.5*i_MiningPlan!CG10/1000</f>
        <v/>
      </c>
      <c r="CH18" s="37">
        <f>3.5*i_MiningPlan!CH10/1000</f>
        <v/>
      </c>
      <c r="CI18" s="37">
        <f>3.5*i_MiningPlan!CI10/1000</f>
        <v/>
      </c>
      <c r="CJ18" s="37">
        <f>3.5*i_MiningPlan!CJ10/1000</f>
        <v/>
      </c>
      <c r="CK18" s="37">
        <f>3.5*i_MiningPlan!CK10/1000</f>
        <v/>
      </c>
      <c r="CL18" s="37">
        <f>3.5*i_MiningPlan!CL10/1000</f>
        <v/>
      </c>
      <c r="CM18" s="37">
        <f>3.5*i_MiningPlan!CM10/1000</f>
        <v/>
      </c>
      <c r="CN18" s="37">
        <f>3.5*i_MiningPlan!CN10/1000</f>
        <v/>
      </c>
      <c r="CO18" s="37">
        <f>3.5*i_MiningPlan!CO10/1000</f>
        <v/>
      </c>
      <c r="CP18" s="37">
        <f>3.5*i_MiningPlan!CP10/1000</f>
        <v/>
      </c>
      <c r="CQ18" s="37">
        <f>3.5*i_MiningPlan!CQ10/1000</f>
        <v/>
      </c>
      <c r="CR18" s="37">
        <f>3.5*i_MiningPlan!CR10/1000</f>
        <v/>
      </c>
      <c r="CS18" s="37">
        <f>3.5*i_MiningPlan!CS10/1000</f>
        <v/>
      </c>
      <c r="CT18" s="37">
        <f>3.5*i_MiningPlan!CT10/1000</f>
        <v/>
      </c>
      <c r="CU18" s="37">
        <f>3.5*i_MiningPlan!CU10/1000</f>
        <v/>
      </c>
      <c r="CV18" s="37">
        <f>3.5*i_MiningPlan!CV10/1000</f>
        <v/>
      </c>
      <c r="CW18" s="37">
        <f>3.5*i_MiningPlan!CW10/1000</f>
        <v/>
      </c>
      <c r="CX18" s="37">
        <f>3.5*i_MiningPlan!CX10/1000</f>
        <v/>
      </c>
      <c r="CY18" s="37">
        <f>3.5*i_MiningPlan!CY10/1000</f>
        <v/>
      </c>
      <c r="CZ18" s="37">
        <f>3.5*i_MiningPlan!CZ10/1000</f>
        <v/>
      </c>
      <c r="DA18" s="37">
        <f>3.5*i_MiningPlan!DA10/1000</f>
        <v/>
      </c>
      <c r="DB18" s="37">
        <f>3.5*i_MiningPlan!DB10/1000</f>
        <v/>
      </c>
      <c r="DC18" s="37">
        <f>3.5*i_MiningPlan!DC10/1000</f>
        <v/>
      </c>
      <c r="DD18" s="37">
        <f>3.5*i_MiningPlan!DD10/1000</f>
        <v/>
      </c>
      <c r="DE18" s="37">
        <f>3.5*i_MiningPlan!DE10/1000</f>
        <v/>
      </c>
      <c r="DF18" s="37">
        <f>3.5*i_MiningPlan!DF10/1000</f>
        <v/>
      </c>
      <c r="DG18" s="37">
        <f>3.5*i_MiningPlan!DG10/1000</f>
        <v/>
      </c>
      <c r="DH18" s="37">
        <f>3.5*i_MiningPlan!DH10/1000</f>
        <v/>
      </c>
      <c r="DI18" s="37">
        <f>3.5*i_MiningPlan!DI10/1000</f>
        <v/>
      </c>
      <c r="DJ18" s="37">
        <f>3.5*i_MiningPlan!DJ10/1000</f>
        <v/>
      </c>
      <c r="DK18" s="37">
        <f>3.5*i_MiningPlan!DK10/1000</f>
        <v/>
      </c>
      <c r="DL18" s="37">
        <f>3.5*i_MiningPlan!DL10/1000</f>
        <v/>
      </c>
      <c r="DM18" s="37">
        <f>3.5*i_MiningPlan!DM10/1000</f>
        <v/>
      </c>
      <c r="DN18" s="37">
        <f>3.5*i_MiningPlan!DN10/1000</f>
        <v/>
      </c>
      <c r="DO18" s="37">
        <f>3.5*i_MiningPlan!DO10/1000</f>
        <v/>
      </c>
      <c r="DP18" s="37">
        <f>3.5*i_MiningPlan!DP10/1000</f>
        <v/>
      </c>
      <c r="DQ18" s="37">
        <f>3.5*i_MiningPlan!DQ10/1000</f>
        <v/>
      </c>
      <c r="DR18" s="37">
        <f>3.5*i_MiningPlan!DR10/1000</f>
        <v/>
      </c>
      <c r="DS18" s="37">
        <f>3.5*i_MiningPlan!DS10/1000</f>
        <v/>
      </c>
      <c r="DT18" s="37">
        <f>3.5*i_MiningPlan!DT10/1000</f>
        <v/>
      </c>
      <c r="DU18" s="37">
        <f>3.5*i_MiningPlan!DU10/1000</f>
        <v/>
      </c>
      <c r="DV18" s="37">
        <f>3.5*i_MiningPlan!DV10/1000</f>
        <v/>
      </c>
      <c r="DW18" s="37">
        <f>3.5*i_MiningPlan!DW10/1000</f>
        <v/>
      </c>
      <c r="DX18" s="37">
        <f>3.5*i_MiningPlan!DX10/1000</f>
        <v/>
      </c>
      <c r="DY18" s="37">
        <f>3.5*i_MiningPlan!DY10/1000</f>
        <v/>
      </c>
      <c r="DZ18" s="37">
        <f>3.5*i_MiningPlan!DZ10/1000</f>
        <v/>
      </c>
      <c r="EA18" s="37">
        <f>3.5*i_MiningPlan!EA10/1000</f>
        <v/>
      </c>
      <c r="EB18" s="37">
        <f>3.5*i_MiningPlan!EB10/1000</f>
        <v/>
      </c>
      <c r="EC18" s="37">
        <f>3.5*i_MiningPlan!EC10/1000</f>
        <v/>
      </c>
      <c r="ED18" s="37">
        <f>3.5*i_MiningPlan!ED10/1000</f>
        <v/>
      </c>
      <c r="EE18" s="37">
        <f>3.5*i_MiningPlan!EE10/1000</f>
        <v/>
      </c>
      <c r="EF18" s="37">
        <f>3.5*i_MiningPlan!EF10/1000</f>
        <v/>
      </c>
      <c r="EG18" s="37">
        <f>3.5*i_MiningPlan!EG10/1000</f>
        <v/>
      </c>
      <c r="EH18" s="37">
        <f>3.5*i_MiningPlan!EH10/1000</f>
        <v/>
      </c>
      <c r="EI18" s="37">
        <f>3.5*i_MiningPlan!EI10/1000</f>
        <v/>
      </c>
      <c r="EJ18" s="37">
        <f>3.5*i_MiningPlan!EJ10/1000</f>
        <v/>
      </c>
      <c r="EK18" s="37">
        <f>3.5*i_MiningPlan!EK10/1000</f>
        <v/>
      </c>
      <c r="EL18" s="37">
        <f>3.5*i_MiningPlan!EL10/1000</f>
        <v/>
      </c>
      <c r="EM18" s="37">
        <f>3.5*i_MiningPlan!EM10/1000</f>
        <v/>
      </c>
      <c r="EN18" s="37">
        <f>3.5*i_MiningPlan!EN10/1000</f>
        <v/>
      </c>
      <c r="EO18" s="37">
        <f>3.5*i_MiningPlan!EO10/1000</f>
        <v/>
      </c>
      <c r="EP18" s="37">
        <f>3.5*i_MiningPlan!EP10/1000</f>
        <v/>
      </c>
      <c r="EQ18" s="37">
        <f>3.5*i_MiningPlan!EQ10/1000</f>
        <v/>
      </c>
      <c r="ER18" s="37">
        <f>3.5*i_MiningPlan!ER10/1000</f>
        <v/>
      </c>
      <c r="ES18" s="37">
        <f>3.5*i_MiningPlan!ES10/1000</f>
        <v/>
      </c>
      <c r="ET18" s="37">
        <f>3.5*i_MiningPlan!ET10/1000</f>
        <v/>
      </c>
      <c r="EU18" s="37">
        <f>3.5*i_MiningPlan!EU10/1000</f>
        <v/>
      </c>
      <c r="EV18" s="37">
        <f>3.5*i_MiningPlan!EV10/1000</f>
        <v/>
      </c>
      <c r="EW18" s="37">
        <f>3.5*i_MiningPlan!EW10/1000</f>
        <v/>
      </c>
      <c r="EX18" s="37">
        <f>3.5*i_MiningPlan!EX10/1000</f>
        <v/>
      </c>
      <c r="EY18" s="37">
        <f>3.5*i_MiningPlan!EY10/1000</f>
        <v/>
      </c>
      <c r="EZ18" s="37">
        <f>3.5*i_MiningPlan!EZ10/1000</f>
        <v/>
      </c>
      <c r="FA18" s="37">
        <f>3.5*i_MiningPlan!FA10/1000</f>
        <v/>
      </c>
      <c r="FB18" s="37">
        <f>3.5*i_MiningPlan!FB10/1000</f>
        <v/>
      </c>
      <c r="FC18" s="37">
        <f>3.5*i_MiningPlan!FC10/1000</f>
        <v/>
      </c>
      <c r="FD18" s="37">
        <f>3.5*i_MiningPlan!FD10/1000</f>
        <v/>
      </c>
      <c r="FE18" s="37">
        <f>3.5*i_MiningPlan!FE10/1000</f>
        <v/>
      </c>
      <c r="FF18" s="37">
        <f>3.5*i_MiningPlan!FF10/1000</f>
        <v/>
      </c>
      <c r="FG18" s="37">
        <f>3.5*i_MiningPlan!FG10/1000</f>
        <v/>
      </c>
      <c r="FH18" s="37">
        <f>3.5*i_MiningPlan!FH10/1000</f>
        <v/>
      </c>
      <c r="FI18" s="37">
        <f>3.5*i_MiningPlan!FI10/1000</f>
        <v/>
      </c>
      <c r="FJ18" s="37">
        <f>3.5*i_MiningPlan!FJ10/1000</f>
        <v/>
      </c>
      <c r="FK18" s="37">
        <f>3.5*i_MiningPlan!FK10/1000</f>
        <v/>
      </c>
      <c r="FL18" s="37">
        <f>3.5*i_MiningPlan!FL10/1000</f>
        <v/>
      </c>
      <c r="FM18" s="37">
        <f>3.5*i_MiningPlan!FM10/1000</f>
        <v/>
      </c>
      <c r="FN18" s="37">
        <f>3.5*i_MiningPlan!FN10/1000</f>
        <v/>
      </c>
      <c r="FO18" s="37">
        <f>3.5*i_MiningPlan!FO10/1000</f>
        <v/>
      </c>
      <c r="FP18" s="37">
        <f>3.5*i_MiningPlan!FP10/1000</f>
        <v/>
      </c>
      <c r="FQ18" s="37">
        <f>3.5*i_MiningPlan!FQ10/1000</f>
        <v/>
      </c>
      <c r="FR18" s="37">
        <f>3.5*i_MiningPlan!FR10/1000</f>
        <v/>
      </c>
      <c r="FS18" s="37">
        <f>3.5*i_MiningPlan!FS10/1000</f>
        <v/>
      </c>
      <c r="FT18" s="37">
        <f>3.5*i_MiningPlan!FT10/1000</f>
        <v/>
      </c>
      <c r="FU18" s="37">
        <f>3.5*i_MiningPlan!FU10/1000</f>
        <v/>
      </c>
      <c r="FV18" s="37">
        <f>3.5*i_MiningPlan!FV10/1000</f>
        <v/>
      </c>
      <c r="FW18" s="37">
        <f>3.5*i_MiningPlan!FW10/1000</f>
        <v/>
      </c>
      <c r="FX18" s="37">
        <f>3.5*i_MiningPlan!FX10/1000</f>
        <v/>
      </c>
      <c r="FY18" s="37">
        <f>3.5*i_MiningPlan!FY10/1000</f>
        <v/>
      </c>
      <c r="FZ18" s="37">
        <f>3.5*i_MiningPlan!FZ10/1000</f>
        <v/>
      </c>
      <c r="GA18" s="37">
        <f>3.5*i_MiningPlan!GA10/1000</f>
        <v/>
      </c>
    </row>
    <row r="19">
      <c r="A19" s="25" t="inlineStr">
        <is>
          <t>Flotation / Leaching</t>
        </is>
      </c>
      <c r="B19" s="25" t="inlineStr">
        <is>
          <t>$'000</t>
        </is>
      </c>
      <c r="C19" s="47">
        <f>SUM(D19:GA19)</f>
        <v/>
      </c>
      <c r="D19" s="37">
        <f>2.0*i_MiningPlan!D10/1000</f>
        <v/>
      </c>
      <c r="E19" s="37">
        <f>2.0*i_MiningPlan!E10/1000</f>
        <v/>
      </c>
      <c r="F19" s="37">
        <f>2.0*i_MiningPlan!F10/1000</f>
        <v/>
      </c>
      <c r="G19" s="37">
        <f>2.0*i_MiningPlan!G10/1000</f>
        <v/>
      </c>
      <c r="H19" s="37">
        <f>2.0*i_MiningPlan!H10/1000</f>
        <v/>
      </c>
      <c r="I19" s="37">
        <f>2.0*i_MiningPlan!I10/1000</f>
        <v/>
      </c>
      <c r="J19" s="37">
        <f>2.0*i_MiningPlan!J10/1000</f>
        <v/>
      </c>
      <c r="K19" s="37">
        <f>2.0*i_MiningPlan!K10/1000</f>
        <v/>
      </c>
      <c r="L19" s="37">
        <f>2.0*i_MiningPlan!L10/1000</f>
        <v/>
      </c>
      <c r="M19" s="37">
        <f>2.0*i_MiningPlan!M10/1000</f>
        <v/>
      </c>
      <c r="N19" s="37">
        <f>2.0*i_MiningPlan!N10/1000</f>
        <v/>
      </c>
      <c r="O19" s="37">
        <f>2.0*i_MiningPlan!O10/1000</f>
        <v/>
      </c>
      <c r="P19" s="37">
        <f>2.0*i_MiningPlan!P10/1000</f>
        <v/>
      </c>
      <c r="Q19" s="37">
        <f>2.0*i_MiningPlan!Q10/1000</f>
        <v/>
      </c>
      <c r="R19" s="37">
        <f>2.0*i_MiningPlan!R10/1000</f>
        <v/>
      </c>
      <c r="S19" s="37">
        <f>2.0*i_MiningPlan!S10/1000</f>
        <v/>
      </c>
      <c r="T19" s="37">
        <f>2.0*i_MiningPlan!T10/1000</f>
        <v/>
      </c>
      <c r="U19" s="37">
        <f>2.0*i_MiningPlan!U10/1000</f>
        <v/>
      </c>
      <c r="V19" s="37">
        <f>2.0*i_MiningPlan!V10/1000</f>
        <v/>
      </c>
      <c r="W19" s="37">
        <f>2.0*i_MiningPlan!W10/1000</f>
        <v/>
      </c>
      <c r="X19" s="37">
        <f>2.0*i_MiningPlan!X10/1000</f>
        <v/>
      </c>
      <c r="Y19" s="37">
        <f>2.0*i_MiningPlan!Y10/1000</f>
        <v/>
      </c>
      <c r="Z19" s="37">
        <f>2.0*i_MiningPlan!Z10/1000</f>
        <v/>
      </c>
      <c r="AA19" s="37">
        <f>2.0*i_MiningPlan!AA10/1000</f>
        <v/>
      </c>
      <c r="AB19" s="37">
        <f>2.0*i_MiningPlan!AB10/1000</f>
        <v/>
      </c>
      <c r="AC19" s="37">
        <f>2.0*i_MiningPlan!AC10/1000</f>
        <v/>
      </c>
      <c r="AD19" s="37">
        <f>2.0*i_MiningPlan!AD10/1000</f>
        <v/>
      </c>
      <c r="AE19" s="37">
        <f>2.0*i_MiningPlan!AE10/1000</f>
        <v/>
      </c>
      <c r="AF19" s="37">
        <f>2.0*i_MiningPlan!AF10/1000</f>
        <v/>
      </c>
      <c r="AG19" s="37">
        <f>2.0*i_MiningPlan!AG10/1000</f>
        <v/>
      </c>
      <c r="AH19" s="37">
        <f>2.0*i_MiningPlan!AH10/1000</f>
        <v/>
      </c>
      <c r="AI19" s="37">
        <f>2.0*i_MiningPlan!AI10/1000</f>
        <v/>
      </c>
      <c r="AJ19" s="37">
        <f>2.0*i_MiningPlan!AJ10/1000</f>
        <v/>
      </c>
      <c r="AK19" s="37">
        <f>2.0*i_MiningPlan!AK10/1000</f>
        <v/>
      </c>
      <c r="AL19" s="37">
        <f>2.0*i_MiningPlan!AL10/1000</f>
        <v/>
      </c>
      <c r="AM19" s="37">
        <f>2.0*i_MiningPlan!AM10/1000</f>
        <v/>
      </c>
      <c r="AN19" s="37">
        <f>2.0*i_MiningPlan!AN10/1000</f>
        <v/>
      </c>
      <c r="AO19" s="37">
        <f>2.0*i_MiningPlan!AO10/1000</f>
        <v/>
      </c>
      <c r="AP19" s="37">
        <f>2.0*i_MiningPlan!AP10/1000</f>
        <v/>
      </c>
      <c r="AQ19" s="37">
        <f>2.0*i_MiningPlan!AQ10/1000</f>
        <v/>
      </c>
      <c r="AR19" s="37">
        <f>2.0*i_MiningPlan!AR10/1000</f>
        <v/>
      </c>
      <c r="AS19" s="37">
        <f>2.0*i_MiningPlan!AS10/1000</f>
        <v/>
      </c>
      <c r="AT19" s="37">
        <f>2.0*i_MiningPlan!AT10/1000</f>
        <v/>
      </c>
      <c r="AU19" s="37">
        <f>2.0*i_MiningPlan!AU10/1000</f>
        <v/>
      </c>
      <c r="AV19" s="37">
        <f>2.0*i_MiningPlan!AV10/1000</f>
        <v/>
      </c>
      <c r="AW19" s="37">
        <f>2.0*i_MiningPlan!AW10/1000</f>
        <v/>
      </c>
      <c r="AX19" s="37">
        <f>2.0*i_MiningPlan!AX10/1000</f>
        <v/>
      </c>
      <c r="AY19" s="37">
        <f>2.0*i_MiningPlan!AY10/1000</f>
        <v/>
      </c>
      <c r="AZ19" s="37">
        <f>2.0*i_MiningPlan!AZ10/1000</f>
        <v/>
      </c>
      <c r="BA19" s="37">
        <f>2.0*i_MiningPlan!BA10/1000</f>
        <v/>
      </c>
      <c r="BB19" s="37">
        <f>2.0*i_MiningPlan!BB10/1000</f>
        <v/>
      </c>
      <c r="BC19" s="37">
        <f>2.0*i_MiningPlan!BC10/1000</f>
        <v/>
      </c>
      <c r="BD19" s="37">
        <f>2.0*i_MiningPlan!BD10/1000</f>
        <v/>
      </c>
      <c r="BE19" s="37">
        <f>2.0*i_MiningPlan!BE10/1000</f>
        <v/>
      </c>
      <c r="BF19" s="37">
        <f>2.0*i_MiningPlan!BF10/1000</f>
        <v/>
      </c>
      <c r="BG19" s="37">
        <f>2.0*i_MiningPlan!BG10/1000</f>
        <v/>
      </c>
      <c r="BH19" s="37">
        <f>2.0*i_MiningPlan!BH10/1000</f>
        <v/>
      </c>
      <c r="BI19" s="37">
        <f>2.0*i_MiningPlan!BI10/1000</f>
        <v/>
      </c>
      <c r="BJ19" s="37">
        <f>2.0*i_MiningPlan!BJ10/1000</f>
        <v/>
      </c>
      <c r="BK19" s="37">
        <f>2.0*i_MiningPlan!BK10/1000</f>
        <v/>
      </c>
      <c r="BL19" s="37">
        <f>2.0*i_MiningPlan!BL10/1000</f>
        <v/>
      </c>
      <c r="BM19" s="37">
        <f>2.0*i_MiningPlan!BM10/1000</f>
        <v/>
      </c>
      <c r="BN19" s="37">
        <f>2.0*i_MiningPlan!BN10/1000</f>
        <v/>
      </c>
      <c r="BO19" s="37">
        <f>2.0*i_MiningPlan!BO10/1000</f>
        <v/>
      </c>
      <c r="BP19" s="37">
        <f>2.0*i_MiningPlan!BP10/1000</f>
        <v/>
      </c>
      <c r="BQ19" s="37">
        <f>2.0*i_MiningPlan!BQ10/1000</f>
        <v/>
      </c>
      <c r="BR19" s="37">
        <f>2.0*i_MiningPlan!BR10/1000</f>
        <v/>
      </c>
      <c r="BS19" s="37">
        <f>2.0*i_MiningPlan!BS10/1000</f>
        <v/>
      </c>
      <c r="BT19" s="37">
        <f>2.0*i_MiningPlan!BT10/1000</f>
        <v/>
      </c>
      <c r="BU19" s="37">
        <f>2.0*i_MiningPlan!BU10/1000</f>
        <v/>
      </c>
      <c r="BV19" s="37">
        <f>2.0*i_MiningPlan!BV10/1000</f>
        <v/>
      </c>
      <c r="BW19" s="37">
        <f>2.0*i_MiningPlan!BW10/1000</f>
        <v/>
      </c>
      <c r="BX19" s="37">
        <f>2.0*i_MiningPlan!BX10/1000</f>
        <v/>
      </c>
      <c r="BY19" s="37">
        <f>2.0*i_MiningPlan!BY10/1000</f>
        <v/>
      </c>
      <c r="BZ19" s="37">
        <f>2.0*i_MiningPlan!BZ10/1000</f>
        <v/>
      </c>
      <c r="CA19" s="37">
        <f>2.0*i_MiningPlan!CA10/1000</f>
        <v/>
      </c>
      <c r="CB19" s="37">
        <f>2.0*i_MiningPlan!CB10/1000</f>
        <v/>
      </c>
      <c r="CC19" s="37">
        <f>2.0*i_MiningPlan!CC10/1000</f>
        <v/>
      </c>
      <c r="CD19" s="37">
        <f>2.0*i_MiningPlan!CD10/1000</f>
        <v/>
      </c>
      <c r="CE19" s="37">
        <f>2.0*i_MiningPlan!CE10/1000</f>
        <v/>
      </c>
      <c r="CF19" s="37">
        <f>2.0*i_MiningPlan!CF10/1000</f>
        <v/>
      </c>
      <c r="CG19" s="37">
        <f>2.0*i_MiningPlan!CG10/1000</f>
        <v/>
      </c>
      <c r="CH19" s="37">
        <f>2.0*i_MiningPlan!CH10/1000</f>
        <v/>
      </c>
      <c r="CI19" s="37">
        <f>2.0*i_MiningPlan!CI10/1000</f>
        <v/>
      </c>
      <c r="CJ19" s="37">
        <f>2.0*i_MiningPlan!CJ10/1000</f>
        <v/>
      </c>
      <c r="CK19" s="37">
        <f>2.0*i_MiningPlan!CK10/1000</f>
        <v/>
      </c>
      <c r="CL19" s="37">
        <f>2.0*i_MiningPlan!CL10/1000</f>
        <v/>
      </c>
      <c r="CM19" s="37">
        <f>2.0*i_MiningPlan!CM10/1000</f>
        <v/>
      </c>
      <c r="CN19" s="37">
        <f>2.0*i_MiningPlan!CN10/1000</f>
        <v/>
      </c>
      <c r="CO19" s="37">
        <f>2.0*i_MiningPlan!CO10/1000</f>
        <v/>
      </c>
      <c r="CP19" s="37">
        <f>2.0*i_MiningPlan!CP10/1000</f>
        <v/>
      </c>
      <c r="CQ19" s="37">
        <f>2.0*i_MiningPlan!CQ10/1000</f>
        <v/>
      </c>
      <c r="CR19" s="37">
        <f>2.0*i_MiningPlan!CR10/1000</f>
        <v/>
      </c>
      <c r="CS19" s="37">
        <f>2.0*i_MiningPlan!CS10/1000</f>
        <v/>
      </c>
      <c r="CT19" s="37">
        <f>2.0*i_MiningPlan!CT10/1000</f>
        <v/>
      </c>
      <c r="CU19" s="37">
        <f>2.0*i_MiningPlan!CU10/1000</f>
        <v/>
      </c>
      <c r="CV19" s="37">
        <f>2.0*i_MiningPlan!CV10/1000</f>
        <v/>
      </c>
      <c r="CW19" s="37">
        <f>2.0*i_MiningPlan!CW10/1000</f>
        <v/>
      </c>
      <c r="CX19" s="37">
        <f>2.0*i_MiningPlan!CX10/1000</f>
        <v/>
      </c>
      <c r="CY19" s="37">
        <f>2.0*i_MiningPlan!CY10/1000</f>
        <v/>
      </c>
      <c r="CZ19" s="37">
        <f>2.0*i_MiningPlan!CZ10/1000</f>
        <v/>
      </c>
      <c r="DA19" s="37">
        <f>2.0*i_MiningPlan!DA10/1000</f>
        <v/>
      </c>
      <c r="DB19" s="37">
        <f>2.0*i_MiningPlan!DB10/1000</f>
        <v/>
      </c>
      <c r="DC19" s="37">
        <f>2.0*i_MiningPlan!DC10/1000</f>
        <v/>
      </c>
      <c r="DD19" s="37">
        <f>2.0*i_MiningPlan!DD10/1000</f>
        <v/>
      </c>
      <c r="DE19" s="37">
        <f>2.0*i_MiningPlan!DE10/1000</f>
        <v/>
      </c>
      <c r="DF19" s="37">
        <f>2.0*i_MiningPlan!DF10/1000</f>
        <v/>
      </c>
      <c r="DG19" s="37">
        <f>2.0*i_MiningPlan!DG10/1000</f>
        <v/>
      </c>
      <c r="DH19" s="37">
        <f>2.0*i_MiningPlan!DH10/1000</f>
        <v/>
      </c>
      <c r="DI19" s="37">
        <f>2.0*i_MiningPlan!DI10/1000</f>
        <v/>
      </c>
      <c r="DJ19" s="37">
        <f>2.0*i_MiningPlan!DJ10/1000</f>
        <v/>
      </c>
      <c r="DK19" s="37">
        <f>2.0*i_MiningPlan!DK10/1000</f>
        <v/>
      </c>
      <c r="DL19" s="37">
        <f>2.0*i_MiningPlan!DL10/1000</f>
        <v/>
      </c>
      <c r="DM19" s="37">
        <f>2.0*i_MiningPlan!DM10/1000</f>
        <v/>
      </c>
      <c r="DN19" s="37">
        <f>2.0*i_MiningPlan!DN10/1000</f>
        <v/>
      </c>
      <c r="DO19" s="37">
        <f>2.0*i_MiningPlan!DO10/1000</f>
        <v/>
      </c>
      <c r="DP19" s="37">
        <f>2.0*i_MiningPlan!DP10/1000</f>
        <v/>
      </c>
      <c r="DQ19" s="37">
        <f>2.0*i_MiningPlan!DQ10/1000</f>
        <v/>
      </c>
      <c r="DR19" s="37">
        <f>2.0*i_MiningPlan!DR10/1000</f>
        <v/>
      </c>
      <c r="DS19" s="37">
        <f>2.0*i_MiningPlan!DS10/1000</f>
        <v/>
      </c>
      <c r="DT19" s="37">
        <f>2.0*i_MiningPlan!DT10/1000</f>
        <v/>
      </c>
      <c r="DU19" s="37">
        <f>2.0*i_MiningPlan!DU10/1000</f>
        <v/>
      </c>
      <c r="DV19" s="37">
        <f>2.0*i_MiningPlan!DV10/1000</f>
        <v/>
      </c>
      <c r="DW19" s="37">
        <f>2.0*i_MiningPlan!DW10/1000</f>
        <v/>
      </c>
      <c r="DX19" s="37">
        <f>2.0*i_MiningPlan!DX10/1000</f>
        <v/>
      </c>
      <c r="DY19" s="37">
        <f>2.0*i_MiningPlan!DY10/1000</f>
        <v/>
      </c>
      <c r="DZ19" s="37">
        <f>2.0*i_MiningPlan!DZ10/1000</f>
        <v/>
      </c>
      <c r="EA19" s="37">
        <f>2.0*i_MiningPlan!EA10/1000</f>
        <v/>
      </c>
      <c r="EB19" s="37">
        <f>2.0*i_MiningPlan!EB10/1000</f>
        <v/>
      </c>
      <c r="EC19" s="37">
        <f>2.0*i_MiningPlan!EC10/1000</f>
        <v/>
      </c>
      <c r="ED19" s="37">
        <f>2.0*i_MiningPlan!ED10/1000</f>
        <v/>
      </c>
      <c r="EE19" s="37">
        <f>2.0*i_MiningPlan!EE10/1000</f>
        <v/>
      </c>
      <c r="EF19" s="37">
        <f>2.0*i_MiningPlan!EF10/1000</f>
        <v/>
      </c>
      <c r="EG19" s="37">
        <f>2.0*i_MiningPlan!EG10/1000</f>
        <v/>
      </c>
      <c r="EH19" s="37">
        <f>2.0*i_MiningPlan!EH10/1000</f>
        <v/>
      </c>
      <c r="EI19" s="37">
        <f>2.0*i_MiningPlan!EI10/1000</f>
        <v/>
      </c>
      <c r="EJ19" s="37">
        <f>2.0*i_MiningPlan!EJ10/1000</f>
        <v/>
      </c>
      <c r="EK19" s="37">
        <f>2.0*i_MiningPlan!EK10/1000</f>
        <v/>
      </c>
      <c r="EL19" s="37">
        <f>2.0*i_MiningPlan!EL10/1000</f>
        <v/>
      </c>
      <c r="EM19" s="37">
        <f>2.0*i_MiningPlan!EM10/1000</f>
        <v/>
      </c>
      <c r="EN19" s="37">
        <f>2.0*i_MiningPlan!EN10/1000</f>
        <v/>
      </c>
      <c r="EO19" s="37">
        <f>2.0*i_MiningPlan!EO10/1000</f>
        <v/>
      </c>
      <c r="EP19" s="37">
        <f>2.0*i_MiningPlan!EP10/1000</f>
        <v/>
      </c>
      <c r="EQ19" s="37">
        <f>2.0*i_MiningPlan!EQ10/1000</f>
        <v/>
      </c>
      <c r="ER19" s="37">
        <f>2.0*i_MiningPlan!ER10/1000</f>
        <v/>
      </c>
      <c r="ES19" s="37">
        <f>2.0*i_MiningPlan!ES10/1000</f>
        <v/>
      </c>
      <c r="ET19" s="37">
        <f>2.0*i_MiningPlan!ET10/1000</f>
        <v/>
      </c>
      <c r="EU19" s="37">
        <f>2.0*i_MiningPlan!EU10/1000</f>
        <v/>
      </c>
      <c r="EV19" s="37">
        <f>2.0*i_MiningPlan!EV10/1000</f>
        <v/>
      </c>
      <c r="EW19" s="37">
        <f>2.0*i_MiningPlan!EW10/1000</f>
        <v/>
      </c>
      <c r="EX19" s="37">
        <f>2.0*i_MiningPlan!EX10/1000</f>
        <v/>
      </c>
      <c r="EY19" s="37">
        <f>2.0*i_MiningPlan!EY10/1000</f>
        <v/>
      </c>
      <c r="EZ19" s="37">
        <f>2.0*i_MiningPlan!EZ10/1000</f>
        <v/>
      </c>
      <c r="FA19" s="37">
        <f>2.0*i_MiningPlan!FA10/1000</f>
        <v/>
      </c>
      <c r="FB19" s="37">
        <f>2.0*i_MiningPlan!FB10/1000</f>
        <v/>
      </c>
      <c r="FC19" s="37">
        <f>2.0*i_MiningPlan!FC10/1000</f>
        <v/>
      </c>
      <c r="FD19" s="37">
        <f>2.0*i_MiningPlan!FD10/1000</f>
        <v/>
      </c>
      <c r="FE19" s="37">
        <f>2.0*i_MiningPlan!FE10/1000</f>
        <v/>
      </c>
      <c r="FF19" s="37">
        <f>2.0*i_MiningPlan!FF10/1000</f>
        <v/>
      </c>
      <c r="FG19" s="37">
        <f>2.0*i_MiningPlan!FG10/1000</f>
        <v/>
      </c>
      <c r="FH19" s="37">
        <f>2.0*i_MiningPlan!FH10/1000</f>
        <v/>
      </c>
      <c r="FI19" s="37">
        <f>2.0*i_MiningPlan!FI10/1000</f>
        <v/>
      </c>
      <c r="FJ19" s="37">
        <f>2.0*i_MiningPlan!FJ10/1000</f>
        <v/>
      </c>
      <c r="FK19" s="37">
        <f>2.0*i_MiningPlan!FK10/1000</f>
        <v/>
      </c>
      <c r="FL19" s="37">
        <f>2.0*i_MiningPlan!FL10/1000</f>
        <v/>
      </c>
      <c r="FM19" s="37">
        <f>2.0*i_MiningPlan!FM10/1000</f>
        <v/>
      </c>
      <c r="FN19" s="37">
        <f>2.0*i_MiningPlan!FN10/1000</f>
        <v/>
      </c>
      <c r="FO19" s="37">
        <f>2.0*i_MiningPlan!FO10/1000</f>
        <v/>
      </c>
      <c r="FP19" s="37">
        <f>2.0*i_MiningPlan!FP10/1000</f>
        <v/>
      </c>
      <c r="FQ19" s="37">
        <f>2.0*i_MiningPlan!FQ10/1000</f>
        <v/>
      </c>
      <c r="FR19" s="37">
        <f>2.0*i_MiningPlan!FR10/1000</f>
        <v/>
      </c>
      <c r="FS19" s="37">
        <f>2.0*i_MiningPlan!FS10/1000</f>
        <v/>
      </c>
      <c r="FT19" s="37">
        <f>2.0*i_MiningPlan!FT10/1000</f>
        <v/>
      </c>
      <c r="FU19" s="37">
        <f>2.0*i_MiningPlan!FU10/1000</f>
        <v/>
      </c>
      <c r="FV19" s="37">
        <f>2.0*i_MiningPlan!FV10/1000</f>
        <v/>
      </c>
      <c r="FW19" s="37">
        <f>2.0*i_MiningPlan!FW10/1000</f>
        <v/>
      </c>
      <c r="FX19" s="37">
        <f>2.0*i_MiningPlan!FX10/1000</f>
        <v/>
      </c>
      <c r="FY19" s="37">
        <f>2.0*i_MiningPlan!FY10/1000</f>
        <v/>
      </c>
      <c r="FZ19" s="37">
        <f>2.0*i_MiningPlan!FZ10/1000</f>
        <v/>
      </c>
      <c r="GA19" s="37">
        <f>2.0*i_MiningPlan!GA10/1000</f>
        <v/>
      </c>
    </row>
    <row r="20">
      <c r="A20" s="25" t="inlineStr">
        <is>
          <t>SX-EW / Smelting</t>
        </is>
      </c>
      <c r="B20" s="25" t="inlineStr">
        <is>
          <t>$'000</t>
        </is>
      </c>
      <c r="C20" s="47">
        <f>SUM(D20:GA20)</f>
        <v/>
      </c>
      <c r="D20" s="37">
        <f>1.5*i_MiningPlan!D10/1000</f>
        <v/>
      </c>
      <c r="E20" s="37">
        <f>1.5*i_MiningPlan!E10/1000</f>
        <v/>
      </c>
      <c r="F20" s="37">
        <f>1.5*i_MiningPlan!F10/1000</f>
        <v/>
      </c>
      <c r="G20" s="37">
        <f>1.5*i_MiningPlan!G10/1000</f>
        <v/>
      </c>
      <c r="H20" s="37">
        <f>1.5*i_MiningPlan!H10/1000</f>
        <v/>
      </c>
      <c r="I20" s="37">
        <f>1.5*i_MiningPlan!I10/1000</f>
        <v/>
      </c>
      <c r="J20" s="37">
        <f>1.5*i_MiningPlan!J10/1000</f>
        <v/>
      </c>
      <c r="K20" s="37">
        <f>1.5*i_MiningPlan!K10/1000</f>
        <v/>
      </c>
      <c r="L20" s="37">
        <f>1.5*i_MiningPlan!L10/1000</f>
        <v/>
      </c>
      <c r="M20" s="37">
        <f>1.5*i_MiningPlan!M10/1000</f>
        <v/>
      </c>
      <c r="N20" s="37">
        <f>1.5*i_MiningPlan!N10/1000</f>
        <v/>
      </c>
      <c r="O20" s="37">
        <f>1.5*i_MiningPlan!O10/1000</f>
        <v/>
      </c>
      <c r="P20" s="37">
        <f>1.5*i_MiningPlan!P10/1000</f>
        <v/>
      </c>
      <c r="Q20" s="37">
        <f>1.5*i_MiningPlan!Q10/1000</f>
        <v/>
      </c>
      <c r="R20" s="37">
        <f>1.5*i_MiningPlan!R10/1000</f>
        <v/>
      </c>
      <c r="S20" s="37">
        <f>1.5*i_MiningPlan!S10/1000</f>
        <v/>
      </c>
      <c r="T20" s="37">
        <f>1.5*i_MiningPlan!T10/1000</f>
        <v/>
      </c>
      <c r="U20" s="37">
        <f>1.5*i_MiningPlan!U10/1000</f>
        <v/>
      </c>
      <c r="V20" s="37">
        <f>1.5*i_MiningPlan!V10/1000</f>
        <v/>
      </c>
      <c r="W20" s="37">
        <f>1.5*i_MiningPlan!W10/1000</f>
        <v/>
      </c>
      <c r="X20" s="37">
        <f>1.5*i_MiningPlan!X10/1000</f>
        <v/>
      </c>
      <c r="Y20" s="37">
        <f>1.5*i_MiningPlan!Y10/1000</f>
        <v/>
      </c>
      <c r="Z20" s="37">
        <f>1.5*i_MiningPlan!Z10/1000</f>
        <v/>
      </c>
      <c r="AA20" s="37">
        <f>1.5*i_MiningPlan!AA10/1000</f>
        <v/>
      </c>
      <c r="AB20" s="37">
        <f>1.5*i_MiningPlan!AB10/1000</f>
        <v/>
      </c>
      <c r="AC20" s="37">
        <f>1.5*i_MiningPlan!AC10/1000</f>
        <v/>
      </c>
      <c r="AD20" s="37">
        <f>1.5*i_MiningPlan!AD10/1000</f>
        <v/>
      </c>
      <c r="AE20" s="37">
        <f>1.5*i_MiningPlan!AE10/1000</f>
        <v/>
      </c>
      <c r="AF20" s="37">
        <f>1.5*i_MiningPlan!AF10/1000</f>
        <v/>
      </c>
      <c r="AG20" s="37">
        <f>1.5*i_MiningPlan!AG10/1000</f>
        <v/>
      </c>
      <c r="AH20" s="37">
        <f>1.5*i_MiningPlan!AH10/1000</f>
        <v/>
      </c>
      <c r="AI20" s="37">
        <f>1.5*i_MiningPlan!AI10/1000</f>
        <v/>
      </c>
      <c r="AJ20" s="37">
        <f>1.5*i_MiningPlan!AJ10/1000</f>
        <v/>
      </c>
      <c r="AK20" s="37">
        <f>1.5*i_MiningPlan!AK10/1000</f>
        <v/>
      </c>
      <c r="AL20" s="37">
        <f>1.5*i_MiningPlan!AL10/1000</f>
        <v/>
      </c>
      <c r="AM20" s="37">
        <f>1.5*i_MiningPlan!AM10/1000</f>
        <v/>
      </c>
      <c r="AN20" s="37">
        <f>1.5*i_MiningPlan!AN10/1000</f>
        <v/>
      </c>
      <c r="AO20" s="37">
        <f>1.5*i_MiningPlan!AO10/1000</f>
        <v/>
      </c>
      <c r="AP20" s="37">
        <f>1.5*i_MiningPlan!AP10/1000</f>
        <v/>
      </c>
      <c r="AQ20" s="37">
        <f>1.5*i_MiningPlan!AQ10/1000</f>
        <v/>
      </c>
      <c r="AR20" s="37">
        <f>1.5*i_MiningPlan!AR10/1000</f>
        <v/>
      </c>
      <c r="AS20" s="37">
        <f>1.5*i_MiningPlan!AS10/1000</f>
        <v/>
      </c>
      <c r="AT20" s="37">
        <f>1.5*i_MiningPlan!AT10/1000</f>
        <v/>
      </c>
      <c r="AU20" s="37">
        <f>1.5*i_MiningPlan!AU10/1000</f>
        <v/>
      </c>
      <c r="AV20" s="37">
        <f>1.5*i_MiningPlan!AV10/1000</f>
        <v/>
      </c>
      <c r="AW20" s="37">
        <f>1.5*i_MiningPlan!AW10/1000</f>
        <v/>
      </c>
      <c r="AX20" s="37">
        <f>1.5*i_MiningPlan!AX10/1000</f>
        <v/>
      </c>
      <c r="AY20" s="37">
        <f>1.5*i_MiningPlan!AY10/1000</f>
        <v/>
      </c>
      <c r="AZ20" s="37">
        <f>1.5*i_MiningPlan!AZ10/1000</f>
        <v/>
      </c>
      <c r="BA20" s="37">
        <f>1.5*i_MiningPlan!BA10/1000</f>
        <v/>
      </c>
      <c r="BB20" s="37">
        <f>1.5*i_MiningPlan!BB10/1000</f>
        <v/>
      </c>
      <c r="BC20" s="37">
        <f>1.5*i_MiningPlan!BC10/1000</f>
        <v/>
      </c>
      <c r="BD20" s="37">
        <f>1.5*i_MiningPlan!BD10/1000</f>
        <v/>
      </c>
      <c r="BE20" s="37">
        <f>1.5*i_MiningPlan!BE10/1000</f>
        <v/>
      </c>
      <c r="BF20" s="37">
        <f>1.5*i_MiningPlan!BF10/1000</f>
        <v/>
      </c>
      <c r="BG20" s="37">
        <f>1.5*i_MiningPlan!BG10/1000</f>
        <v/>
      </c>
      <c r="BH20" s="37">
        <f>1.5*i_MiningPlan!BH10/1000</f>
        <v/>
      </c>
      <c r="BI20" s="37">
        <f>1.5*i_MiningPlan!BI10/1000</f>
        <v/>
      </c>
      <c r="BJ20" s="37">
        <f>1.5*i_MiningPlan!BJ10/1000</f>
        <v/>
      </c>
      <c r="BK20" s="37">
        <f>1.5*i_MiningPlan!BK10/1000</f>
        <v/>
      </c>
      <c r="BL20" s="37">
        <f>1.5*i_MiningPlan!BL10/1000</f>
        <v/>
      </c>
      <c r="BM20" s="37">
        <f>1.5*i_MiningPlan!BM10/1000</f>
        <v/>
      </c>
      <c r="BN20" s="37">
        <f>1.5*i_MiningPlan!BN10/1000</f>
        <v/>
      </c>
      <c r="BO20" s="37">
        <f>1.5*i_MiningPlan!BO10/1000</f>
        <v/>
      </c>
      <c r="BP20" s="37">
        <f>1.5*i_MiningPlan!BP10/1000</f>
        <v/>
      </c>
      <c r="BQ20" s="37">
        <f>1.5*i_MiningPlan!BQ10/1000</f>
        <v/>
      </c>
      <c r="BR20" s="37">
        <f>1.5*i_MiningPlan!BR10/1000</f>
        <v/>
      </c>
      <c r="BS20" s="37">
        <f>1.5*i_MiningPlan!BS10/1000</f>
        <v/>
      </c>
      <c r="BT20" s="37">
        <f>1.5*i_MiningPlan!BT10/1000</f>
        <v/>
      </c>
      <c r="BU20" s="37">
        <f>1.5*i_MiningPlan!BU10/1000</f>
        <v/>
      </c>
      <c r="BV20" s="37">
        <f>1.5*i_MiningPlan!BV10/1000</f>
        <v/>
      </c>
      <c r="BW20" s="37">
        <f>1.5*i_MiningPlan!BW10/1000</f>
        <v/>
      </c>
      <c r="BX20" s="37">
        <f>1.5*i_MiningPlan!BX10/1000</f>
        <v/>
      </c>
      <c r="BY20" s="37">
        <f>1.5*i_MiningPlan!BY10/1000</f>
        <v/>
      </c>
      <c r="BZ20" s="37">
        <f>1.5*i_MiningPlan!BZ10/1000</f>
        <v/>
      </c>
      <c r="CA20" s="37">
        <f>1.5*i_MiningPlan!CA10/1000</f>
        <v/>
      </c>
      <c r="CB20" s="37">
        <f>1.5*i_MiningPlan!CB10/1000</f>
        <v/>
      </c>
      <c r="CC20" s="37">
        <f>1.5*i_MiningPlan!CC10/1000</f>
        <v/>
      </c>
      <c r="CD20" s="37">
        <f>1.5*i_MiningPlan!CD10/1000</f>
        <v/>
      </c>
      <c r="CE20" s="37">
        <f>1.5*i_MiningPlan!CE10/1000</f>
        <v/>
      </c>
      <c r="CF20" s="37">
        <f>1.5*i_MiningPlan!CF10/1000</f>
        <v/>
      </c>
      <c r="CG20" s="37">
        <f>1.5*i_MiningPlan!CG10/1000</f>
        <v/>
      </c>
      <c r="CH20" s="37">
        <f>1.5*i_MiningPlan!CH10/1000</f>
        <v/>
      </c>
      <c r="CI20" s="37">
        <f>1.5*i_MiningPlan!CI10/1000</f>
        <v/>
      </c>
      <c r="CJ20" s="37">
        <f>1.5*i_MiningPlan!CJ10/1000</f>
        <v/>
      </c>
      <c r="CK20" s="37">
        <f>1.5*i_MiningPlan!CK10/1000</f>
        <v/>
      </c>
      <c r="CL20" s="37">
        <f>1.5*i_MiningPlan!CL10/1000</f>
        <v/>
      </c>
      <c r="CM20" s="37">
        <f>1.5*i_MiningPlan!CM10/1000</f>
        <v/>
      </c>
      <c r="CN20" s="37">
        <f>1.5*i_MiningPlan!CN10/1000</f>
        <v/>
      </c>
      <c r="CO20" s="37">
        <f>1.5*i_MiningPlan!CO10/1000</f>
        <v/>
      </c>
      <c r="CP20" s="37">
        <f>1.5*i_MiningPlan!CP10/1000</f>
        <v/>
      </c>
      <c r="CQ20" s="37">
        <f>1.5*i_MiningPlan!CQ10/1000</f>
        <v/>
      </c>
      <c r="CR20" s="37">
        <f>1.5*i_MiningPlan!CR10/1000</f>
        <v/>
      </c>
      <c r="CS20" s="37">
        <f>1.5*i_MiningPlan!CS10/1000</f>
        <v/>
      </c>
      <c r="CT20" s="37">
        <f>1.5*i_MiningPlan!CT10/1000</f>
        <v/>
      </c>
      <c r="CU20" s="37">
        <f>1.5*i_MiningPlan!CU10/1000</f>
        <v/>
      </c>
      <c r="CV20" s="37">
        <f>1.5*i_MiningPlan!CV10/1000</f>
        <v/>
      </c>
      <c r="CW20" s="37">
        <f>1.5*i_MiningPlan!CW10/1000</f>
        <v/>
      </c>
      <c r="CX20" s="37">
        <f>1.5*i_MiningPlan!CX10/1000</f>
        <v/>
      </c>
      <c r="CY20" s="37">
        <f>1.5*i_MiningPlan!CY10/1000</f>
        <v/>
      </c>
      <c r="CZ20" s="37">
        <f>1.5*i_MiningPlan!CZ10/1000</f>
        <v/>
      </c>
      <c r="DA20" s="37">
        <f>1.5*i_MiningPlan!DA10/1000</f>
        <v/>
      </c>
      <c r="DB20" s="37">
        <f>1.5*i_MiningPlan!DB10/1000</f>
        <v/>
      </c>
      <c r="DC20" s="37">
        <f>1.5*i_MiningPlan!DC10/1000</f>
        <v/>
      </c>
      <c r="DD20" s="37">
        <f>1.5*i_MiningPlan!DD10/1000</f>
        <v/>
      </c>
      <c r="DE20" s="37">
        <f>1.5*i_MiningPlan!DE10/1000</f>
        <v/>
      </c>
      <c r="DF20" s="37">
        <f>1.5*i_MiningPlan!DF10/1000</f>
        <v/>
      </c>
      <c r="DG20" s="37">
        <f>1.5*i_MiningPlan!DG10/1000</f>
        <v/>
      </c>
      <c r="DH20" s="37">
        <f>1.5*i_MiningPlan!DH10/1000</f>
        <v/>
      </c>
      <c r="DI20" s="37">
        <f>1.5*i_MiningPlan!DI10/1000</f>
        <v/>
      </c>
      <c r="DJ20" s="37">
        <f>1.5*i_MiningPlan!DJ10/1000</f>
        <v/>
      </c>
      <c r="DK20" s="37">
        <f>1.5*i_MiningPlan!DK10/1000</f>
        <v/>
      </c>
      <c r="DL20" s="37">
        <f>1.5*i_MiningPlan!DL10/1000</f>
        <v/>
      </c>
      <c r="DM20" s="37">
        <f>1.5*i_MiningPlan!DM10/1000</f>
        <v/>
      </c>
      <c r="DN20" s="37">
        <f>1.5*i_MiningPlan!DN10/1000</f>
        <v/>
      </c>
      <c r="DO20" s="37">
        <f>1.5*i_MiningPlan!DO10/1000</f>
        <v/>
      </c>
      <c r="DP20" s="37">
        <f>1.5*i_MiningPlan!DP10/1000</f>
        <v/>
      </c>
      <c r="DQ20" s="37">
        <f>1.5*i_MiningPlan!DQ10/1000</f>
        <v/>
      </c>
      <c r="DR20" s="37">
        <f>1.5*i_MiningPlan!DR10/1000</f>
        <v/>
      </c>
      <c r="DS20" s="37">
        <f>1.5*i_MiningPlan!DS10/1000</f>
        <v/>
      </c>
      <c r="DT20" s="37">
        <f>1.5*i_MiningPlan!DT10/1000</f>
        <v/>
      </c>
      <c r="DU20" s="37">
        <f>1.5*i_MiningPlan!DU10/1000</f>
        <v/>
      </c>
      <c r="DV20" s="37">
        <f>1.5*i_MiningPlan!DV10/1000</f>
        <v/>
      </c>
      <c r="DW20" s="37">
        <f>1.5*i_MiningPlan!DW10/1000</f>
        <v/>
      </c>
      <c r="DX20" s="37">
        <f>1.5*i_MiningPlan!DX10/1000</f>
        <v/>
      </c>
      <c r="DY20" s="37">
        <f>1.5*i_MiningPlan!DY10/1000</f>
        <v/>
      </c>
      <c r="DZ20" s="37">
        <f>1.5*i_MiningPlan!DZ10/1000</f>
        <v/>
      </c>
      <c r="EA20" s="37">
        <f>1.5*i_MiningPlan!EA10/1000</f>
        <v/>
      </c>
      <c r="EB20" s="37">
        <f>1.5*i_MiningPlan!EB10/1000</f>
        <v/>
      </c>
      <c r="EC20" s="37">
        <f>1.5*i_MiningPlan!EC10/1000</f>
        <v/>
      </c>
      <c r="ED20" s="37">
        <f>1.5*i_MiningPlan!ED10/1000</f>
        <v/>
      </c>
      <c r="EE20" s="37">
        <f>1.5*i_MiningPlan!EE10/1000</f>
        <v/>
      </c>
      <c r="EF20" s="37">
        <f>1.5*i_MiningPlan!EF10/1000</f>
        <v/>
      </c>
      <c r="EG20" s="37">
        <f>1.5*i_MiningPlan!EG10/1000</f>
        <v/>
      </c>
      <c r="EH20" s="37">
        <f>1.5*i_MiningPlan!EH10/1000</f>
        <v/>
      </c>
      <c r="EI20" s="37">
        <f>1.5*i_MiningPlan!EI10/1000</f>
        <v/>
      </c>
      <c r="EJ20" s="37">
        <f>1.5*i_MiningPlan!EJ10/1000</f>
        <v/>
      </c>
      <c r="EK20" s="37">
        <f>1.5*i_MiningPlan!EK10/1000</f>
        <v/>
      </c>
      <c r="EL20" s="37">
        <f>1.5*i_MiningPlan!EL10/1000</f>
        <v/>
      </c>
      <c r="EM20" s="37">
        <f>1.5*i_MiningPlan!EM10/1000</f>
        <v/>
      </c>
      <c r="EN20" s="37">
        <f>1.5*i_MiningPlan!EN10/1000</f>
        <v/>
      </c>
      <c r="EO20" s="37">
        <f>1.5*i_MiningPlan!EO10/1000</f>
        <v/>
      </c>
      <c r="EP20" s="37">
        <f>1.5*i_MiningPlan!EP10/1000</f>
        <v/>
      </c>
      <c r="EQ20" s="37">
        <f>1.5*i_MiningPlan!EQ10/1000</f>
        <v/>
      </c>
      <c r="ER20" s="37">
        <f>1.5*i_MiningPlan!ER10/1000</f>
        <v/>
      </c>
      <c r="ES20" s="37">
        <f>1.5*i_MiningPlan!ES10/1000</f>
        <v/>
      </c>
      <c r="ET20" s="37">
        <f>1.5*i_MiningPlan!ET10/1000</f>
        <v/>
      </c>
      <c r="EU20" s="37">
        <f>1.5*i_MiningPlan!EU10/1000</f>
        <v/>
      </c>
      <c r="EV20" s="37">
        <f>1.5*i_MiningPlan!EV10/1000</f>
        <v/>
      </c>
      <c r="EW20" s="37">
        <f>1.5*i_MiningPlan!EW10/1000</f>
        <v/>
      </c>
      <c r="EX20" s="37">
        <f>1.5*i_MiningPlan!EX10/1000</f>
        <v/>
      </c>
      <c r="EY20" s="37">
        <f>1.5*i_MiningPlan!EY10/1000</f>
        <v/>
      </c>
      <c r="EZ20" s="37">
        <f>1.5*i_MiningPlan!EZ10/1000</f>
        <v/>
      </c>
      <c r="FA20" s="37">
        <f>1.5*i_MiningPlan!FA10/1000</f>
        <v/>
      </c>
      <c r="FB20" s="37">
        <f>1.5*i_MiningPlan!FB10/1000</f>
        <v/>
      </c>
      <c r="FC20" s="37">
        <f>1.5*i_MiningPlan!FC10/1000</f>
        <v/>
      </c>
      <c r="FD20" s="37">
        <f>1.5*i_MiningPlan!FD10/1000</f>
        <v/>
      </c>
      <c r="FE20" s="37">
        <f>1.5*i_MiningPlan!FE10/1000</f>
        <v/>
      </c>
      <c r="FF20" s="37">
        <f>1.5*i_MiningPlan!FF10/1000</f>
        <v/>
      </c>
      <c r="FG20" s="37">
        <f>1.5*i_MiningPlan!FG10/1000</f>
        <v/>
      </c>
      <c r="FH20" s="37">
        <f>1.5*i_MiningPlan!FH10/1000</f>
        <v/>
      </c>
      <c r="FI20" s="37">
        <f>1.5*i_MiningPlan!FI10/1000</f>
        <v/>
      </c>
      <c r="FJ20" s="37">
        <f>1.5*i_MiningPlan!FJ10/1000</f>
        <v/>
      </c>
      <c r="FK20" s="37">
        <f>1.5*i_MiningPlan!FK10/1000</f>
        <v/>
      </c>
      <c r="FL20" s="37">
        <f>1.5*i_MiningPlan!FL10/1000</f>
        <v/>
      </c>
      <c r="FM20" s="37">
        <f>1.5*i_MiningPlan!FM10/1000</f>
        <v/>
      </c>
      <c r="FN20" s="37">
        <f>1.5*i_MiningPlan!FN10/1000</f>
        <v/>
      </c>
      <c r="FO20" s="37">
        <f>1.5*i_MiningPlan!FO10/1000</f>
        <v/>
      </c>
      <c r="FP20" s="37">
        <f>1.5*i_MiningPlan!FP10/1000</f>
        <v/>
      </c>
      <c r="FQ20" s="37">
        <f>1.5*i_MiningPlan!FQ10/1000</f>
        <v/>
      </c>
      <c r="FR20" s="37">
        <f>1.5*i_MiningPlan!FR10/1000</f>
        <v/>
      </c>
      <c r="FS20" s="37">
        <f>1.5*i_MiningPlan!FS10/1000</f>
        <v/>
      </c>
      <c r="FT20" s="37">
        <f>1.5*i_MiningPlan!FT10/1000</f>
        <v/>
      </c>
      <c r="FU20" s="37">
        <f>1.5*i_MiningPlan!FU10/1000</f>
        <v/>
      </c>
      <c r="FV20" s="37">
        <f>1.5*i_MiningPlan!FV10/1000</f>
        <v/>
      </c>
      <c r="FW20" s="37">
        <f>1.5*i_MiningPlan!FW10/1000</f>
        <v/>
      </c>
      <c r="FX20" s="37">
        <f>1.5*i_MiningPlan!FX10/1000</f>
        <v/>
      </c>
      <c r="FY20" s="37">
        <f>1.5*i_MiningPlan!FY10/1000</f>
        <v/>
      </c>
      <c r="FZ20" s="37">
        <f>1.5*i_MiningPlan!FZ10/1000</f>
        <v/>
      </c>
      <c r="GA20" s="37">
        <f>1.5*i_MiningPlan!GA10/1000</f>
        <v/>
      </c>
    </row>
    <row r="21">
      <c r="A21" s="25" t="inlineStr">
        <is>
          <t>Reagents &amp; Consumables</t>
        </is>
      </c>
      <c r="B21" s="25" t="inlineStr">
        <is>
          <t>$'000</t>
        </is>
      </c>
      <c r="C21" s="47">
        <f>SUM(D21:GA21)</f>
        <v/>
      </c>
      <c r="D21" s="37">
        <f>1.8*i_MiningPlan!D10/1000</f>
        <v/>
      </c>
      <c r="E21" s="37">
        <f>1.8*i_MiningPlan!E10/1000</f>
        <v/>
      </c>
      <c r="F21" s="37">
        <f>1.8*i_MiningPlan!F10/1000</f>
        <v/>
      </c>
      <c r="G21" s="37">
        <f>1.8*i_MiningPlan!G10/1000</f>
        <v/>
      </c>
      <c r="H21" s="37">
        <f>1.8*i_MiningPlan!H10/1000</f>
        <v/>
      </c>
      <c r="I21" s="37">
        <f>1.8*i_MiningPlan!I10/1000</f>
        <v/>
      </c>
      <c r="J21" s="37">
        <f>1.8*i_MiningPlan!J10/1000</f>
        <v/>
      </c>
      <c r="K21" s="37">
        <f>1.8*i_MiningPlan!K10/1000</f>
        <v/>
      </c>
      <c r="L21" s="37">
        <f>1.8*i_MiningPlan!L10/1000</f>
        <v/>
      </c>
      <c r="M21" s="37">
        <f>1.8*i_MiningPlan!M10/1000</f>
        <v/>
      </c>
      <c r="N21" s="37">
        <f>1.8*i_MiningPlan!N10/1000</f>
        <v/>
      </c>
      <c r="O21" s="37">
        <f>1.8*i_MiningPlan!O10/1000</f>
        <v/>
      </c>
      <c r="P21" s="37">
        <f>1.8*i_MiningPlan!P10/1000</f>
        <v/>
      </c>
      <c r="Q21" s="37">
        <f>1.8*i_MiningPlan!Q10/1000</f>
        <v/>
      </c>
      <c r="R21" s="37">
        <f>1.8*i_MiningPlan!R10/1000</f>
        <v/>
      </c>
      <c r="S21" s="37">
        <f>1.8*i_MiningPlan!S10/1000</f>
        <v/>
      </c>
      <c r="T21" s="37">
        <f>1.8*i_MiningPlan!T10/1000</f>
        <v/>
      </c>
      <c r="U21" s="37">
        <f>1.8*i_MiningPlan!U10/1000</f>
        <v/>
      </c>
      <c r="V21" s="37">
        <f>1.8*i_MiningPlan!V10/1000</f>
        <v/>
      </c>
      <c r="W21" s="37">
        <f>1.8*i_MiningPlan!W10/1000</f>
        <v/>
      </c>
      <c r="X21" s="37">
        <f>1.8*i_MiningPlan!X10/1000</f>
        <v/>
      </c>
      <c r="Y21" s="37">
        <f>1.8*i_MiningPlan!Y10/1000</f>
        <v/>
      </c>
      <c r="Z21" s="37">
        <f>1.8*i_MiningPlan!Z10/1000</f>
        <v/>
      </c>
      <c r="AA21" s="37">
        <f>1.8*i_MiningPlan!AA10/1000</f>
        <v/>
      </c>
      <c r="AB21" s="37">
        <f>1.8*i_MiningPlan!AB10/1000</f>
        <v/>
      </c>
      <c r="AC21" s="37">
        <f>1.8*i_MiningPlan!AC10/1000</f>
        <v/>
      </c>
      <c r="AD21" s="37">
        <f>1.8*i_MiningPlan!AD10/1000</f>
        <v/>
      </c>
      <c r="AE21" s="37">
        <f>1.8*i_MiningPlan!AE10/1000</f>
        <v/>
      </c>
      <c r="AF21" s="37">
        <f>1.8*i_MiningPlan!AF10/1000</f>
        <v/>
      </c>
      <c r="AG21" s="37">
        <f>1.8*i_MiningPlan!AG10/1000</f>
        <v/>
      </c>
      <c r="AH21" s="37">
        <f>1.8*i_MiningPlan!AH10/1000</f>
        <v/>
      </c>
      <c r="AI21" s="37">
        <f>1.8*i_MiningPlan!AI10/1000</f>
        <v/>
      </c>
      <c r="AJ21" s="37">
        <f>1.8*i_MiningPlan!AJ10/1000</f>
        <v/>
      </c>
      <c r="AK21" s="37">
        <f>1.8*i_MiningPlan!AK10/1000</f>
        <v/>
      </c>
      <c r="AL21" s="37">
        <f>1.8*i_MiningPlan!AL10/1000</f>
        <v/>
      </c>
      <c r="AM21" s="37">
        <f>1.8*i_MiningPlan!AM10/1000</f>
        <v/>
      </c>
      <c r="AN21" s="37">
        <f>1.8*i_MiningPlan!AN10/1000</f>
        <v/>
      </c>
      <c r="AO21" s="37">
        <f>1.8*i_MiningPlan!AO10/1000</f>
        <v/>
      </c>
      <c r="AP21" s="37">
        <f>1.8*i_MiningPlan!AP10/1000</f>
        <v/>
      </c>
      <c r="AQ21" s="37">
        <f>1.8*i_MiningPlan!AQ10/1000</f>
        <v/>
      </c>
      <c r="AR21" s="37">
        <f>1.8*i_MiningPlan!AR10/1000</f>
        <v/>
      </c>
      <c r="AS21" s="37">
        <f>1.8*i_MiningPlan!AS10/1000</f>
        <v/>
      </c>
      <c r="AT21" s="37">
        <f>1.8*i_MiningPlan!AT10/1000</f>
        <v/>
      </c>
      <c r="AU21" s="37">
        <f>1.8*i_MiningPlan!AU10/1000</f>
        <v/>
      </c>
      <c r="AV21" s="37">
        <f>1.8*i_MiningPlan!AV10/1000</f>
        <v/>
      </c>
      <c r="AW21" s="37">
        <f>1.8*i_MiningPlan!AW10/1000</f>
        <v/>
      </c>
      <c r="AX21" s="37">
        <f>1.8*i_MiningPlan!AX10/1000</f>
        <v/>
      </c>
      <c r="AY21" s="37">
        <f>1.8*i_MiningPlan!AY10/1000</f>
        <v/>
      </c>
      <c r="AZ21" s="37">
        <f>1.8*i_MiningPlan!AZ10/1000</f>
        <v/>
      </c>
      <c r="BA21" s="37">
        <f>1.8*i_MiningPlan!BA10/1000</f>
        <v/>
      </c>
      <c r="BB21" s="37">
        <f>1.8*i_MiningPlan!BB10/1000</f>
        <v/>
      </c>
      <c r="BC21" s="37">
        <f>1.8*i_MiningPlan!BC10/1000</f>
        <v/>
      </c>
      <c r="BD21" s="37">
        <f>1.8*i_MiningPlan!BD10/1000</f>
        <v/>
      </c>
      <c r="BE21" s="37">
        <f>1.8*i_MiningPlan!BE10/1000</f>
        <v/>
      </c>
      <c r="BF21" s="37">
        <f>1.8*i_MiningPlan!BF10/1000</f>
        <v/>
      </c>
      <c r="BG21" s="37">
        <f>1.8*i_MiningPlan!BG10/1000</f>
        <v/>
      </c>
      <c r="BH21" s="37">
        <f>1.8*i_MiningPlan!BH10/1000</f>
        <v/>
      </c>
      <c r="BI21" s="37">
        <f>1.8*i_MiningPlan!BI10/1000</f>
        <v/>
      </c>
      <c r="BJ21" s="37">
        <f>1.8*i_MiningPlan!BJ10/1000</f>
        <v/>
      </c>
      <c r="BK21" s="37">
        <f>1.8*i_MiningPlan!BK10/1000</f>
        <v/>
      </c>
      <c r="BL21" s="37">
        <f>1.8*i_MiningPlan!BL10/1000</f>
        <v/>
      </c>
      <c r="BM21" s="37">
        <f>1.8*i_MiningPlan!BM10/1000</f>
        <v/>
      </c>
      <c r="BN21" s="37">
        <f>1.8*i_MiningPlan!BN10/1000</f>
        <v/>
      </c>
      <c r="BO21" s="37">
        <f>1.8*i_MiningPlan!BO10/1000</f>
        <v/>
      </c>
      <c r="BP21" s="37">
        <f>1.8*i_MiningPlan!BP10/1000</f>
        <v/>
      </c>
      <c r="BQ21" s="37">
        <f>1.8*i_MiningPlan!BQ10/1000</f>
        <v/>
      </c>
      <c r="BR21" s="37">
        <f>1.8*i_MiningPlan!BR10/1000</f>
        <v/>
      </c>
      <c r="BS21" s="37">
        <f>1.8*i_MiningPlan!BS10/1000</f>
        <v/>
      </c>
      <c r="BT21" s="37">
        <f>1.8*i_MiningPlan!BT10/1000</f>
        <v/>
      </c>
      <c r="BU21" s="37">
        <f>1.8*i_MiningPlan!BU10/1000</f>
        <v/>
      </c>
      <c r="BV21" s="37">
        <f>1.8*i_MiningPlan!BV10/1000</f>
        <v/>
      </c>
      <c r="BW21" s="37">
        <f>1.8*i_MiningPlan!BW10/1000</f>
        <v/>
      </c>
      <c r="BX21" s="37">
        <f>1.8*i_MiningPlan!BX10/1000</f>
        <v/>
      </c>
      <c r="BY21" s="37">
        <f>1.8*i_MiningPlan!BY10/1000</f>
        <v/>
      </c>
      <c r="BZ21" s="37">
        <f>1.8*i_MiningPlan!BZ10/1000</f>
        <v/>
      </c>
      <c r="CA21" s="37">
        <f>1.8*i_MiningPlan!CA10/1000</f>
        <v/>
      </c>
      <c r="CB21" s="37">
        <f>1.8*i_MiningPlan!CB10/1000</f>
        <v/>
      </c>
      <c r="CC21" s="37">
        <f>1.8*i_MiningPlan!CC10/1000</f>
        <v/>
      </c>
      <c r="CD21" s="37">
        <f>1.8*i_MiningPlan!CD10/1000</f>
        <v/>
      </c>
      <c r="CE21" s="37">
        <f>1.8*i_MiningPlan!CE10/1000</f>
        <v/>
      </c>
      <c r="CF21" s="37">
        <f>1.8*i_MiningPlan!CF10/1000</f>
        <v/>
      </c>
      <c r="CG21" s="37">
        <f>1.8*i_MiningPlan!CG10/1000</f>
        <v/>
      </c>
      <c r="CH21" s="37">
        <f>1.8*i_MiningPlan!CH10/1000</f>
        <v/>
      </c>
      <c r="CI21" s="37">
        <f>1.8*i_MiningPlan!CI10/1000</f>
        <v/>
      </c>
      <c r="CJ21" s="37">
        <f>1.8*i_MiningPlan!CJ10/1000</f>
        <v/>
      </c>
      <c r="CK21" s="37">
        <f>1.8*i_MiningPlan!CK10/1000</f>
        <v/>
      </c>
      <c r="CL21" s="37">
        <f>1.8*i_MiningPlan!CL10/1000</f>
        <v/>
      </c>
      <c r="CM21" s="37">
        <f>1.8*i_MiningPlan!CM10/1000</f>
        <v/>
      </c>
      <c r="CN21" s="37">
        <f>1.8*i_MiningPlan!CN10/1000</f>
        <v/>
      </c>
      <c r="CO21" s="37">
        <f>1.8*i_MiningPlan!CO10/1000</f>
        <v/>
      </c>
      <c r="CP21" s="37">
        <f>1.8*i_MiningPlan!CP10/1000</f>
        <v/>
      </c>
      <c r="CQ21" s="37">
        <f>1.8*i_MiningPlan!CQ10/1000</f>
        <v/>
      </c>
      <c r="CR21" s="37">
        <f>1.8*i_MiningPlan!CR10/1000</f>
        <v/>
      </c>
      <c r="CS21" s="37">
        <f>1.8*i_MiningPlan!CS10/1000</f>
        <v/>
      </c>
      <c r="CT21" s="37">
        <f>1.8*i_MiningPlan!CT10/1000</f>
        <v/>
      </c>
      <c r="CU21" s="37">
        <f>1.8*i_MiningPlan!CU10/1000</f>
        <v/>
      </c>
      <c r="CV21" s="37">
        <f>1.8*i_MiningPlan!CV10/1000</f>
        <v/>
      </c>
      <c r="CW21" s="37">
        <f>1.8*i_MiningPlan!CW10/1000</f>
        <v/>
      </c>
      <c r="CX21" s="37">
        <f>1.8*i_MiningPlan!CX10/1000</f>
        <v/>
      </c>
      <c r="CY21" s="37">
        <f>1.8*i_MiningPlan!CY10/1000</f>
        <v/>
      </c>
      <c r="CZ21" s="37">
        <f>1.8*i_MiningPlan!CZ10/1000</f>
        <v/>
      </c>
      <c r="DA21" s="37">
        <f>1.8*i_MiningPlan!DA10/1000</f>
        <v/>
      </c>
      <c r="DB21" s="37">
        <f>1.8*i_MiningPlan!DB10/1000</f>
        <v/>
      </c>
      <c r="DC21" s="37">
        <f>1.8*i_MiningPlan!DC10/1000</f>
        <v/>
      </c>
      <c r="DD21" s="37">
        <f>1.8*i_MiningPlan!DD10/1000</f>
        <v/>
      </c>
      <c r="DE21" s="37">
        <f>1.8*i_MiningPlan!DE10/1000</f>
        <v/>
      </c>
      <c r="DF21" s="37">
        <f>1.8*i_MiningPlan!DF10/1000</f>
        <v/>
      </c>
      <c r="DG21" s="37">
        <f>1.8*i_MiningPlan!DG10/1000</f>
        <v/>
      </c>
      <c r="DH21" s="37">
        <f>1.8*i_MiningPlan!DH10/1000</f>
        <v/>
      </c>
      <c r="DI21" s="37">
        <f>1.8*i_MiningPlan!DI10/1000</f>
        <v/>
      </c>
      <c r="DJ21" s="37">
        <f>1.8*i_MiningPlan!DJ10/1000</f>
        <v/>
      </c>
      <c r="DK21" s="37">
        <f>1.8*i_MiningPlan!DK10/1000</f>
        <v/>
      </c>
      <c r="DL21" s="37">
        <f>1.8*i_MiningPlan!DL10/1000</f>
        <v/>
      </c>
      <c r="DM21" s="37">
        <f>1.8*i_MiningPlan!DM10/1000</f>
        <v/>
      </c>
      <c r="DN21" s="37">
        <f>1.8*i_MiningPlan!DN10/1000</f>
        <v/>
      </c>
      <c r="DO21" s="37">
        <f>1.8*i_MiningPlan!DO10/1000</f>
        <v/>
      </c>
      <c r="DP21" s="37">
        <f>1.8*i_MiningPlan!DP10/1000</f>
        <v/>
      </c>
      <c r="DQ21" s="37">
        <f>1.8*i_MiningPlan!DQ10/1000</f>
        <v/>
      </c>
      <c r="DR21" s="37">
        <f>1.8*i_MiningPlan!DR10/1000</f>
        <v/>
      </c>
      <c r="DS21" s="37">
        <f>1.8*i_MiningPlan!DS10/1000</f>
        <v/>
      </c>
      <c r="DT21" s="37">
        <f>1.8*i_MiningPlan!DT10/1000</f>
        <v/>
      </c>
      <c r="DU21" s="37">
        <f>1.8*i_MiningPlan!DU10/1000</f>
        <v/>
      </c>
      <c r="DV21" s="37">
        <f>1.8*i_MiningPlan!DV10/1000</f>
        <v/>
      </c>
      <c r="DW21" s="37">
        <f>1.8*i_MiningPlan!DW10/1000</f>
        <v/>
      </c>
      <c r="DX21" s="37">
        <f>1.8*i_MiningPlan!DX10/1000</f>
        <v/>
      </c>
      <c r="DY21" s="37">
        <f>1.8*i_MiningPlan!DY10/1000</f>
        <v/>
      </c>
      <c r="DZ21" s="37">
        <f>1.8*i_MiningPlan!DZ10/1000</f>
        <v/>
      </c>
      <c r="EA21" s="37">
        <f>1.8*i_MiningPlan!EA10/1000</f>
        <v/>
      </c>
      <c r="EB21" s="37">
        <f>1.8*i_MiningPlan!EB10/1000</f>
        <v/>
      </c>
      <c r="EC21" s="37">
        <f>1.8*i_MiningPlan!EC10/1000</f>
        <v/>
      </c>
      <c r="ED21" s="37">
        <f>1.8*i_MiningPlan!ED10/1000</f>
        <v/>
      </c>
      <c r="EE21" s="37">
        <f>1.8*i_MiningPlan!EE10/1000</f>
        <v/>
      </c>
      <c r="EF21" s="37">
        <f>1.8*i_MiningPlan!EF10/1000</f>
        <v/>
      </c>
      <c r="EG21" s="37">
        <f>1.8*i_MiningPlan!EG10/1000</f>
        <v/>
      </c>
      <c r="EH21" s="37">
        <f>1.8*i_MiningPlan!EH10/1000</f>
        <v/>
      </c>
      <c r="EI21" s="37">
        <f>1.8*i_MiningPlan!EI10/1000</f>
        <v/>
      </c>
      <c r="EJ21" s="37">
        <f>1.8*i_MiningPlan!EJ10/1000</f>
        <v/>
      </c>
      <c r="EK21" s="37">
        <f>1.8*i_MiningPlan!EK10/1000</f>
        <v/>
      </c>
      <c r="EL21" s="37">
        <f>1.8*i_MiningPlan!EL10/1000</f>
        <v/>
      </c>
      <c r="EM21" s="37">
        <f>1.8*i_MiningPlan!EM10/1000</f>
        <v/>
      </c>
      <c r="EN21" s="37">
        <f>1.8*i_MiningPlan!EN10/1000</f>
        <v/>
      </c>
      <c r="EO21" s="37">
        <f>1.8*i_MiningPlan!EO10/1000</f>
        <v/>
      </c>
      <c r="EP21" s="37">
        <f>1.8*i_MiningPlan!EP10/1000</f>
        <v/>
      </c>
      <c r="EQ21" s="37">
        <f>1.8*i_MiningPlan!EQ10/1000</f>
        <v/>
      </c>
      <c r="ER21" s="37">
        <f>1.8*i_MiningPlan!ER10/1000</f>
        <v/>
      </c>
      <c r="ES21" s="37">
        <f>1.8*i_MiningPlan!ES10/1000</f>
        <v/>
      </c>
      <c r="ET21" s="37">
        <f>1.8*i_MiningPlan!ET10/1000</f>
        <v/>
      </c>
      <c r="EU21" s="37">
        <f>1.8*i_MiningPlan!EU10/1000</f>
        <v/>
      </c>
      <c r="EV21" s="37">
        <f>1.8*i_MiningPlan!EV10/1000</f>
        <v/>
      </c>
      <c r="EW21" s="37">
        <f>1.8*i_MiningPlan!EW10/1000</f>
        <v/>
      </c>
      <c r="EX21" s="37">
        <f>1.8*i_MiningPlan!EX10/1000</f>
        <v/>
      </c>
      <c r="EY21" s="37">
        <f>1.8*i_MiningPlan!EY10/1000</f>
        <v/>
      </c>
      <c r="EZ21" s="37">
        <f>1.8*i_MiningPlan!EZ10/1000</f>
        <v/>
      </c>
      <c r="FA21" s="37">
        <f>1.8*i_MiningPlan!FA10/1000</f>
        <v/>
      </c>
      <c r="FB21" s="37">
        <f>1.8*i_MiningPlan!FB10/1000</f>
        <v/>
      </c>
      <c r="FC21" s="37">
        <f>1.8*i_MiningPlan!FC10/1000</f>
        <v/>
      </c>
      <c r="FD21" s="37">
        <f>1.8*i_MiningPlan!FD10/1000</f>
        <v/>
      </c>
      <c r="FE21" s="37">
        <f>1.8*i_MiningPlan!FE10/1000</f>
        <v/>
      </c>
      <c r="FF21" s="37">
        <f>1.8*i_MiningPlan!FF10/1000</f>
        <v/>
      </c>
      <c r="FG21" s="37">
        <f>1.8*i_MiningPlan!FG10/1000</f>
        <v/>
      </c>
      <c r="FH21" s="37">
        <f>1.8*i_MiningPlan!FH10/1000</f>
        <v/>
      </c>
      <c r="FI21" s="37">
        <f>1.8*i_MiningPlan!FI10/1000</f>
        <v/>
      </c>
      <c r="FJ21" s="37">
        <f>1.8*i_MiningPlan!FJ10/1000</f>
        <v/>
      </c>
      <c r="FK21" s="37">
        <f>1.8*i_MiningPlan!FK10/1000</f>
        <v/>
      </c>
      <c r="FL21" s="37">
        <f>1.8*i_MiningPlan!FL10/1000</f>
        <v/>
      </c>
      <c r="FM21" s="37">
        <f>1.8*i_MiningPlan!FM10/1000</f>
        <v/>
      </c>
      <c r="FN21" s="37">
        <f>1.8*i_MiningPlan!FN10/1000</f>
        <v/>
      </c>
      <c r="FO21" s="37">
        <f>1.8*i_MiningPlan!FO10/1000</f>
        <v/>
      </c>
      <c r="FP21" s="37">
        <f>1.8*i_MiningPlan!FP10/1000</f>
        <v/>
      </c>
      <c r="FQ21" s="37">
        <f>1.8*i_MiningPlan!FQ10/1000</f>
        <v/>
      </c>
      <c r="FR21" s="37">
        <f>1.8*i_MiningPlan!FR10/1000</f>
        <v/>
      </c>
      <c r="FS21" s="37">
        <f>1.8*i_MiningPlan!FS10/1000</f>
        <v/>
      </c>
      <c r="FT21" s="37">
        <f>1.8*i_MiningPlan!FT10/1000</f>
        <v/>
      </c>
      <c r="FU21" s="37">
        <f>1.8*i_MiningPlan!FU10/1000</f>
        <v/>
      </c>
      <c r="FV21" s="37">
        <f>1.8*i_MiningPlan!FV10/1000</f>
        <v/>
      </c>
      <c r="FW21" s="37">
        <f>1.8*i_MiningPlan!FW10/1000</f>
        <v/>
      </c>
      <c r="FX21" s="37">
        <f>1.8*i_MiningPlan!FX10/1000</f>
        <v/>
      </c>
      <c r="FY21" s="37">
        <f>1.8*i_MiningPlan!FY10/1000</f>
        <v/>
      </c>
      <c r="FZ21" s="37">
        <f>1.8*i_MiningPlan!FZ10/1000</f>
        <v/>
      </c>
      <c r="GA21" s="37">
        <f>1.8*i_MiningPlan!GA10/1000</f>
        <v/>
      </c>
    </row>
    <row r="22">
      <c r="A22" s="25" t="inlineStr">
        <is>
          <t>Maintenance Materials</t>
        </is>
      </c>
      <c r="B22" s="25" t="inlineStr">
        <is>
          <t>$'000</t>
        </is>
      </c>
      <c r="C22" s="47">
        <f>SUM(D22:GA22)</f>
        <v/>
      </c>
      <c r="D22" s="37">
        <f>1.2*i_MiningPlan!D10/1000</f>
        <v/>
      </c>
      <c r="E22" s="37">
        <f>1.2*i_MiningPlan!E10/1000</f>
        <v/>
      </c>
      <c r="F22" s="37">
        <f>1.2*i_MiningPlan!F10/1000</f>
        <v/>
      </c>
      <c r="G22" s="37">
        <f>1.2*i_MiningPlan!G10/1000</f>
        <v/>
      </c>
      <c r="H22" s="37">
        <f>1.2*i_MiningPlan!H10/1000</f>
        <v/>
      </c>
      <c r="I22" s="37">
        <f>1.2*i_MiningPlan!I10/1000</f>
        <v/>
      </c>
      <c r="J22" s="37">
        <f>1.2*i_MiningPlan!J10/1000</f>
        <v/>
      </c>
      <c r="K22" s="37">
        <f>1.2*i_MiningPlan!K10/1000</f>
        <v/>
      </c>
      <c r="L22" s="37">
        <f>1.2*i_MiningPlan!L10/1000</f>
        <v/>
      </c>
      <c r="M22" s="37">
        <f>1.2*i_MiningPlan!M10/1000</f>
        <v/>
      </c>
      <c r="N22" s="37">
        <f>1.2*i_MiningPlan!N10/1000</f>
        <v/>
      </c>
      <c r="O22" s="37">
        <f>1.2*i_MiningPlan!O10/1000</f>
        <v/>
      </c>
      <c r="P22" s="37">
        <f>1.2*i_MiningPlan!P10/1000</f>
        <v/>
      </c>
      <c r="Q22" s="37">
        <f>1.2*i_MiningPlan!Q10/1000</f>
        <v/>
      </c>
      <c r="R22" s="37">
        <f>1.2*i_MiningPlan!R10/1000</f>
        <v/>
      </c>
      <c r="S22" s="37">
        <f>1.2*i_MiningPlan!S10/1000</f>
        <v/>
      </c>
      <c r="T22" s="37">
        <f>1.2*i_MiningPlan!T10/1000</f>
        <v/>
      </c>
      <c r="U22" s="37">
        <f>1.2*i_MiningPlan!U10/1000</f>
        <v/>
      </c>
      <c r="V22" s="37">
        <f>1.2*i_MiningPlan!V10/1000</f>
        <v/>
      </c>
      <c r="W22" s="37">
        <f>1.2*i_MiningPlan!W10/1000</f>
        <v/>
      </c>
      <c r="X22" s="37">
        <f>1.2*i_MiningPlan!X10/1000</f>
        <v/>
      </c>
      <c r="Y22" s="37">
        <f>1.2*i_MiningPlan!Y10/1000</f>
        <v/>
      </c>
      <c r="Z22" s="37">
        <f>1.2*i_MiningPlan!Z10/1000</f>
        <v/>
      </c>
      <c r="AA22" s="37">
        <f>1.2*i_MiningPlan!AA10/1000</f>
        <v/>
      </c>
      <c r="AB22" s="37">
        <f>1.2*i_MiningPlan!AB10/1000</f>
        <v/>
      </c>
      <c r="AC22" s="37">
        <f>1.2*i_MiningPlan!AC10/1000</f>
        <v/>
      </c>
      <c r="AD22" s="37">
        <f>1.2*i_MiningPlan!AD10/1000</f>
        <v/>
      </c>
      <c r="AE22" s="37">
        <f>1.2*i_MiningPlan!AE10/1000</f>
        <v/>
      </c>
      <c r="AF22" s="37">
        <f>1.2*i_MiningPlan!AF10/1000</f>
        <v/>
      </c>
      <c r="AG22" s="37">
        <f>1.2*i_MiningPlan!AG10/1000</f>
        <v/>
      </c>
      <c r="AH22" s="37">
        <f>1.2*i_MiningPlan!AH10/1000</f>
        <v/>
      </c>
      <c r="AI22" s="37">
        <f>1.2*i_MiningPlan!AI10/1000</f>
        <v/>
      </c>
      <c r="AJ22" s="37">
        <f>1.2*i_MiningPlan!AJ10/1000</f>
        <v/>
      </c>
      <c r="AK22" s="37">
        <f>1.2*i_MiningPlan!AK10/1000</f>
        <v/>
      </c>
      <c r="AL22" s="37">
        <f>1.2*i_MiningPlan!AL10/1000</f>
        <v/>
      </c>
      <c r="AM22" s="37">
        <f>1.2*i_MiningPlan!AM10/1000</f>
        <v/>
      </c>
      <c r="AN22" s="37">
        <f>1.2*i_MiningPlan!AN10/1000</f>
        <v/>
      </c>
      <c r="AO22" s="37">
        <f>1.2*i_MiningPlan!AO10/1000</f>
        <v/>
      </c>
      <c r="AP22" s="37">
        <f>1.2*i_MiningPlan!AP10/1000</f>
        <v/>
      </c>
      <c r="AQ22" s="37">
        <f>1.2*i_MiningPlan!AQ10/1000</f>
        <v/>
      </c>
      <c r="AR22" s="37">
        <f>1.2*i_MiningPlan!AR10/1000</f>
        <v/>
      </c>
      <c r="AS22" s="37">
        <f>1.2*i_MiningPlan!AS10/1000</f>
        <v/>
      </c>
      <c r="AT22" s="37">
        <f>1.2*i_MiningPlan!AT10/1000</f>
        <v/>
      </c>
      <c r="AU22" s="37">
        <f>1.2*i_MiningPlan!AU10/1000</f>
        <v/>
      </c>
      <c r="AV22" s="37">
        <f>1.2*i_MiningPlan!AV10/1000</f>
        <v/>
      </c>
      <c r="AW22" s="37">
        <f>1.2*i_MiningPlan!AW10/1000</f>
        <v/>
      </c>
      <c r="AX22" s="37">
        <f>1.2*i_MiningPlan!AX10/1000</f>
        <v/>
      </c>
      <c r="AY22" s="37">
        <f>1.2*i_MiningPlan!AY10/1000</f>
        <v/>
      </c>
      <c r="AZ22" s="37">
        <f>1.2*i_MiningPlan!AZ10/1000</f>
        <v/>
      </c>
      <c r="BA22" s="37">
        <f>1.2*i_MiningPlan!BA10/1000</f>
        <v/>
      </c>
      <c r="BB22" s="37">
        <f>1.2*i_MiningPlan!BB10/1000</f>
        <v/>
      </c>
      <c r="BC22" s="37">
        <f>1.2*i_MiningPlan!BC10/1000</f>
        <v/>
      </c>
      <c r="BD22" s="37">
        <f>1.2*i_MiningPlan!BD10/1000</f>
        <v/>
      </c>
      <c r="BE22" s="37">
        <f>1.2*i_MiningPlan!BE10/1000</f>
        <v/>
      </c>
      <c r="BF22" s="37">
        <f>1.2*i_MiningPlan!BF10/1000</f>
        <v/>
      </c>
      <c r="BG22" s="37">
        <f>1.2*i_MiningPlan!BG10/1000</f>
        <v/>
      </c>
      <c r="BH22" s="37">
        <f>1.2*i_MiningPlan!BH10/1000</f>
        <v/>
      </c>
      <c r="BI22" s="37">
        <f>1.2*i_MiningPlan!BI10/1000</f>
        <v/>
      </c>
      <c r="BJ22" s="37">
        <f>1.2*i_MiningPlan!BJ10/1000</f>
        <v/>
      </c>
      <c r="BK22" s="37">
        <f>1.2*i_MiningPlan!BK10/1000</f>
        <v/>
      </c>
      <c r="BL22" s="37">
        <f>1.2*i_MiningPlan!BL10/1000</f>
        <v/>
      </c>
      <c r="BM22" s="37">
        <f>1.2*i_MiningPlan!BM10/1000</f>
        <v/>
      </c>
      <c r="BN22" s="37">
        <f>1.2*i_MiningPlan!BN10/1000</f>
        <v/>
      </c>
      <c r="BO22" s="37">
        <f>1.2*i_MiningPlan!BO10/1000</f>
        <v/>
      </c>
      <c r="BP22" s="37">
        <f>1.2*i_MiningPlan!BP10/1000</f>
        <v/>
      </c>
      <c r="BQ22" s="37">
        <f>1.2*i_MiningPlan!BQ10/1000</f>
        <v/>
      </c>
      <c r="BR22" s="37">
        <f>1.2*i_MiningPlan!BR10/1000</f>
        <v/>
      </c>
      <c r="BS22" s="37">
        <f>1.2*i_MiningPlan!BS10/1000</f>
        <v/>
      </c>
      <c r="BT22" s="37">
        <f>1.2*i_MiningPlan!BT10/1000</f>
        <v/>
      </c>
      <c r="BU22" s="37">
        <f>1.2*i_MiningPlan!BU10/1000</f>
        <v/>
      </c>
      <c r="BV22" s="37">
        <f>1.2*i_MiningPlan!BV10/1000</f>
        <v/>
      </c>
      <c r="BW22" s="37">
        <f>1.2*i_MiningPlan!BW10/1000</f>
        <v/>
      </c>
      <c r="BX22" s="37">
        <f>1.2*i_MiningPlan!BX10/1000</f>
        <v/>
      </c>
      <c r="BY22" s="37">
        <f>1.2*i_MiningPlan!BY10/1000</f>
        <v/>
      </c>
      <c r="BZ22" s="37">
        <f>1.2*i_MiningPlan!BZ10/1000</f>
        <v/>
      </c>
      <c r="CA22" s="37">
        <f>1.2*i_MiningPlan!CA10/1000</f>
        <v/>
      </c>
      <c r="CB22" s="37">
        <f>1.2*i_MiningPlan!CB10/1000</f>
        <v/>
      </c>
      <c r="CC22" s="37">
        <f>1.2*i_MiningPlan!CC10/1000</f>
        <v/>
      </c>
      <c r="CD22" s="37">
        <f>1.2*i_MiningPlan!CD10/1000</f>
        <v/>
      </c>
      <c r="CE22" s="37">
        <f>1.2*i_MiningPlan!CE10/1000</f>
        <v/>
      </c>
      <c r="CF22" s="37">
        <f>1.2*i_MiningPlan!CF10/1000</f>
        <v/>
      </c>
      <c r="CG22" s="37">
        <f>1.2*i_MiningPlan!CG10/1000</f>
        <v/>
      </c>
      <c r="CH22" s="37">
        <f>1.2*i_MiningPlan!CH10/1000</f>
        <v/>
      </c>
      <c r="CI22" s="37">
        <f>1.2*i_MiningPlan!CI10/1000</f>
        <v/>
      </c>
      <c r="CJ22" s="37">
        <f>1.2*i_MiningPlan!CJ10/1000</f>
        <v/>
      </c>
      <c r="CK22" s="37">
        <f>1.2*i_MiningPlan!CK10/1000</f>
        <v/>
      </c>
      <c r="CL22" s="37">
        <f>1.2*i_MiningPlan!CL10/1000</f>
        <v/>
      </c>
      <c r="CM22" s="37">
        <f>1.2*i_MiningPlan!CM10/1000</f>
        <v/>
      </c>
      <c r="CN22" s="37">
        <f>1.2*i_MiningPlan!CN10/1000</f>
        <v/>
      </c>
      <c r="CO22" s="37">
        <f>1.2*i_MiningPlan!CO10/1000</f>
        <v/>
      </c>
      <c r="CP22" s="37">
        <f>1.2*i_MiningPlan!CP10/1000</f>
        <v/>
      </c>
      <c r="CQ22" s="37">
        <f>1.2*i_MiningPlan!CQ10/1000</f>
        <v/>
      </c>
      <c r="CR22" s="37">
        <f>1.2*i_MiningPlan!CR10/1000</f>
        <v/>
      </c>
      <c r="CS22" s="37">
        <f>1.2*i_MiningPlan!CS10/1000</f>
        <v/>
      </c>
      <c r="CT22" s="37">
        <f>1.2*i_MiningPlan!CT10/1000</f>
        <v/>
      </c>
      <c r="CU22" s="37">
        <f>1.2*i_MiningPlan!CU10/1000</f>
        <v/>
      </c>
      <c r="CV22" s="37">
        <f>1.2*i_MiningPlan!CV10/1000</f>
        <v/>
      </c>
      <c r="CW22" s="37">
        <f>1.2*i_MiningPlan!CW10/1000</f>
        <v/>
      </c>
      <c r="CX22" s="37">
        <f>1.2*i_MiningPlan!CX10/1000</f>
        <v/>
      </c>
      <c r="CY22" s="37">
        <f>1.2*i_MiningPlan!CY10/1000</f>
        <v/>
      </c>
      <c r="CZ22" s="37">
        <f>1.2*i_MiningPlan!CZ10/1000</f>
        <v/>
      </c>
      <c r="DA22" s="37">
        <f>1.2*i_MiningPlan!DA10/1000</f>
        <v/>
      </c>
      <c r="DB22" s="37">
        <f>1.2*i_MiningPlan!DB10/1000</f>
        <v/>
      </c>
      <c r="DC22" s="37">
        <f>1.2*i_MiningPlan!DC10/1000</f>
        <v/>
      </c>
      <c r="DD22" s="37">
        <f>1.2*i_MiningPlan!DD10/1000</f>
        <v/>
      </c>
      <c r="DE22" s="37">
        <f>1.2*i_MiningPlan!DE10/1000</f>
        <v/>
      </c>
      <c r="DF22" s="37">
        <f>1.2*i_MiningPlan!DF10/1000</f>
        <v/>
      </c>
      <c r="DG22" s="37">
        <f>1.2*i_MiningPlan!DG10/1000</f>
        <v/>
      </c>
      <c r="DH22" s="37">
        <f>1.2*i_MiningPlan!DH10/1000</f>
        <v/>
      </c>
      <c r="DI22" s="37">
        <f>1.2*i_MiningPlan!DI10/1000</f>
        <v/>
      </c>
      <c r="DJ22" s="37">
        <f>1.2*i_MiningPlan!DJ10/1000</f>
        <v/>
      </c>
      <c r="DK22" s="37">
        <f>1.2*i_MiningPlan!DK10/1000</f>
        <v/>
      </c>
      <c r="DL22" s="37">
        <f>1.2*i_MiningPlan!DL10/1000</f>
        <v/>
      </c>
      <c r="DM22" s="37">
        <f>1.2*i_MiningPlan!DM10/1000</f>
        <v/>
      </c>
      <c r="DN22" s="37">
        <f>1.2*i_MiningPlan!DN10/1000</f>
        <v/>
      </c>
      <c r="DO22" s="37">
        <f>1.2*i_MiningPlan!DO10/1000</f>
        <v/>
      </c>
      <c r="DP22" s="37">
        <f>1.2*i_MiningPlan!DP10/1000</f>
        <v/>
      </c>
      <c r="DQ22" s="37">
        <f>1.2*i_MiningPlan!DQ10/1000</f>
        <v/>
      </c>
      <c r="DR22" s="37">
        <f>1.2*i_MiningPlan!DR10/1000</f>
        <v/>
      </c>
      <c r="DS22" s="37">
        <f>1.2*i_MiningPlan!DS10/1000</f>
        <v/>
      </c>
      <c r="DT22" s="37">
        <f>1.2*i_MiningPlan!DT10/1000</f>
        <v/>
      </c>
      <c r="DU22" s="37">
        <f>1.2*i_MiningPlan!DU10/1000</f>
        <v/>
      </c>
      <c r="DV22" s="37">
        <f>1.2*i_MiningPlan!DV10/1000</f>
        <v/>
      </c>
      <c r="DW22" s="37">
        <f>1.2*i_MiningPlan!DW10/1000</f>
        <v/>
      </c>
      <c r="DX22" s="37">
        <f>1.2*i_MiningPlan!DX10/1000</f>
        <v/>
      </c>
      <c r="DY22" s="37">
        <f>1.2*i_MiningPlan!DY10/1000</f>
        <v/>
      </c>
      <c r="DZ22" s="37">
        <f>1.2*i_MiningPlan!DZ10/1000</f>
        <v/>
      </c>
      <c r="EA22" s="37">
        <f>1.2*i_MiningPlan!EA10/1000</f>
        <v/>
      </c>
      <c r="EB22" s="37">
        <f>1.2*i_MiningPlan!EB10/1000</f>
        <v/>
      </c>
      <c r="EC22" s="37">
        <f>1.2*i_MiningPlan!EC10/1000</f>
        <v/>
      </c>
      <c r="ED22" s="37">
        <f>1.2*i_MiningPlan!ED10/1000</f>
        <v/>
      </c>
      <c r="EE22" s="37">
        <f>1.2*i_MiningPlan!EE10/1000</f>
        <v/>
      </c>
      <c r="EF22" s="37">
        <f>1.2*i_MiningPlan!EF10/1000</f>
        <v/>
      </c>
      <c r="EG22" s="37">
        <f>1.2*i_MiningPlan!EG10/1000</f>
        <v/>
      </c>
      <c r="EH22" s="37">
        <f>1.2*i_MiningPlan!EH10/1000</f>
        <v/>
      </c>
      <c r="EI22" s="37">
        <f>1.2*i_MiningPlan!EI10/1000</f>
        <v/>
      </c>
      <c r="EJ22" s="37">
        <f>1.2*i_MiningPlan!EJ10/1000</f>
        <v/>
      </c>
      <c r="EK22" s="37">
        <f>1.2*i_MiningPlan!EK10/1000</f>
        <v/>
      </c>
      <c r="EL22" s="37">
        <f>1.2*i_MiningPlan!EL10/1000</f>
        <v/>
      </c>
      <c r="EM22" s="37">
        <f>1.2*i_MiningPlan!EM10/1000</f>
        <v/>
      </c>
      <c r="EN22" s="37">
        <f>1.2*i_MiningPlan!EN10/1000</f>
        <v/>
      </c>
      <c r="EO22" s="37">
        <f>1.2*i_MiningPlan!EO10/1000</f>
        <v/>
      </c>
      <c r="EP22" s="37">
        <f>1.2*i_MiningPlan!EP10/1000</f>
        <v/>
      </c>
      <c r="EQ22" s="37">
        <f>1.2*i_MiningPlan!EQ10/1000</f>
        <v/>
      </c>
      <c r="ER22" s="37">
        <f>1.2*i_MiningPlan!ER10/1000</f>
        <v/>
      </c>
      <c r="ES22" s="37">
        <f>1.2*i_MiningPlan!ES10/1000</f>
        <v/>
      </c>
      <c r="ET22" s="37">
        <f>1.2*i_MiningPlan!ET10/1000</f>
        <v/>
      </c>
      <c r="EU22" s="37">
        <f>1.2*i_MiningPlan!EU10/1000</f>
        <v/>
      </c>
      <c r="EV22" s="37">
        <f>1.2*i_MiningPlan!EV10/1000</f>
        <v/>
      </c>
      <c r="EW22" s="37">
        <f>1.2*i_MiningPlan!EW10/1000</f>
        <v/>
      </c>
      <c r="EX22" s="37">
        <f>1.2*i_MiningPlan!EX10/1000</f>
        <v/>
      </c>
      <c r="EY22" s="37">
        <f>1.2*i_MiningPlan!EY10/1000</f>
        <v/>
      </c>
      <c r="EZ22" s="37">
        <f>1.2*i_MiningPlan!EZ10/1000</f>
        <v/>
      </c>
      <c r="FA22" s="37">
        <f>1.2*i_MiningPlan!FA10/1000</f>
        <v/>
      </c>
      <c r="FB22" s="37">
        <f>1.2*i_MiningPlan!FB10/1000</f>
        <v/>
      </c>
      <c r="FC22" s="37">
        <f>1.2*i_MiningPlan!FC10/1000</f>
        <v/>
      </c>
      <c r="FD22" s="37">
        <f>1.2*i_MiningPlan!FD10/1000</f>
        <v/>
      </c>
      <c r="FE22" s="37">
        <f>1.2*i_MiningPlan!FE10/1000</f>
        <v/>
      </c>
      <c r="FF22" s="37">
        <f>1.2*i_MiningPlan!FF10/1000</f>
        <v/>
      </c>
      <c r="FG22" s="37">
        <f>1.2*i_MiningPlan!FG10/1000</f>
        <v/>
      </c>
      <c r="FH22" s="37">
        <f>1.2*i_MiningPlan!FH10/1000</f>
        <v/>
      </c>
      <c r="FI22" s="37">
        <f>1.2*i_MiningPlan!FI10/1000</f>
        <v/>
      </c>
      <c r="FJ22" s="37">
        <f>1.2*i_MiningPlan!FJ10/1000</f>
        <v/>
      </c>
      <c r="FK22" s="37">
        <f>1.2*i_MiningPlan!FK10/1000</f>
        <v/>
      </c>
      <c r="FL22" s="37">
        <f>1.2*i_MiningPlan!FL10/1000</f>
        <v/>
      </c>
      <c r="FM22" s="37">
        <f>1.2*i_MiningPlan!FM10/1000</f>
        <v/>
      </c>
      <c r="FN22" s="37">
        <f>1.2*i_MiningPlan!FN10/1000</f>
        <v/>
      </c>
      <c r="FO22" s="37">
        <f>1.2*i_MiningPlan!FO10/1000</f>
        <v/>
      </c>
      <c r="FP22" s="37">
        <f>1.2*i_MiningPlan!FP10/1000</f>
        <v/>
      </c>
      <c r="FQ22" s="37">
        <f>1.2*i_MiningPlan!FQ10/1000</f>
        <v/>
      </c>
      <c r="FR22" s="37">
        <f>1.2*i_MiningPlan!FR10/1000</f>
        <v/>
      </c>
      <c r="FS22" s="37">
        <f>1.2*i_MiningPlan!FS10/1000</f>
        <v/>
      </c>
      <c r="FT22" s="37">
        <f>1.2*i_MiningPlan!FT10/1000</f>
        <v/>
      </c>
      <c r="FU22" s="37">
        <f>1.2*i_MiningPlan!FU10/1000</f>
        <v/>
      </c>
      <c r="FV22" s="37">
        <f>1.2*i_MiningPlan!FV10/1000</f>
        <v/>
      </c>
      <c r="FW22" s="37">
        <f>1.2*i_MiningPlan!FW10/1000</f>
        <v/>
      </c>
      <c r="FX22" s="37">
        <f>1.2*i_MiningPlan!FX10/1000</f>
        <v/>
      </c>
      <c r="FY22" s="37">
        <f>1.2*i_MiningPlan!FY10/1000</f>
        <v/>
      </c>
      <c r="FZ22" s="37">
        <f>1.2*i_MiningPlan!FZ10/1000</f>
        <v/>
      </c>
      <c r="GA22" s="37">
        <f>1.2*i_MiningPlan!GA10/1000</f>
        <v/>
      </c>
    </row>
    <row r="23">
      <c r="A23" s="25" t="inlineStr">
        <is>
          <t>Laboratory &amp; QC</t>
        </is>
      </c>
      <c r="B23" s="25" t="inlineStr">
        <is>
          <t>$'000</t>
        </is>
      </c>
      <c r="C23" s="47">
        <f>SUM(D23:GA23)</f>
        <v/>
      </c>
      <c r="D23" s="37">
        <f>0.3*i_MiningPlan!D10/1000</f>
        <v/>
      </c>
      <c r="E23" s="37">
        <f>0.3*i_MiningPlan!E10/1000</f>
        <v/>
      </c>
      <c r="F23" s="37">
        <f>0.3*i_MiningPlan!F10/1000</f>
        <v/>
      </c>
      <c r="G23" s="37">
        <f>0.3*i_MiningPlan!G10/1000</f>
        <v/>
      </c>
      <c r="H23" s="37">
        <f>0.3*i_MiningPlan!H10/1000</f>
        <v/>
      </c>
      <c r="I23" s="37">
        <f>0.3*i_MiningPlan!I10/1000</f>
        <v/>
      </c>
      <c r="J23" s="37">
        <f>0.3*i_MiningPlan!J10/1000</f>
        <v/>
      </c>
      <c r="K23" s="37">
        <f>0.3*i_MiningPlan!K10/1000</f>
        <v/>
      </c>
      <c r="L23" s="37">
        <f>0.3*i_MiningPlan!L10/1000</f>
        <v/>
      </c>
      <c r="M23" s="37">
        <f>0.3*i_MiningPlan!M10/1000</f>
        <v/>
      </c>
      <c r="N23" s="37">
        <f>0.3*i_MiningPlan!N10/1000</f>
        <v/>
      </c>
      <c r="O23" s="37">
        <f>0.3*i_MiningPlan!O10/1000</f>
        <v/>
      </c>
      <c r="P23" s="37">
        <f>0.3*i_MiningPlan!P10/1000</f>
        <v/>
      </c>
      <c r="Q23" s="37">
        <f>0.3*i_MiningPlan!Q10/1000</f>
        <v/>
      </c>
      <c r="R23" s="37">
        <f>0.3*i_MiningPlan!R10/1000</f>
        <v/>
      </c>
      <c r="S23" s="37">
        <f>0.3*i_MiningPlan!S10/1000</f>
        <v/>
      </c>
      <c r="T23" s="37">
        <f>0.3*i_MiningPlan!T10/1000</f>
        <v/>
      </c>
      <c r="U23" s="37">
        <f>0.3*i_MiningPlan!U10/1000</f>
        <v/>
      </c>
      <c r="V23" s="37">
        <f>0.3*i_MiningPlan!V10/1000</f>
        <v/>
      </c>
      <c r="W23" s="37">
        <f>0.3*i_MiningPlan!W10/1000</f>
        <v/>
      </c>
      <c r="X23" s="37">
        <f>0.3*i_MiningPlan!X10/1000</f>
        <v/>
      </c>
      <c r="Y23" s="37">
        <f>0.3*i_MiningPlan!Y10/1000</f>
        <v/>
      </c>
      <c r="Z23" s="37">
        <f>0.3*i_MiningPlan!Z10/1000</f>
        <v/>
      </c>
      <c r="AA23" s="37">
        <f>0.3*i_MiningPlan!AA10/1000</f>
        <v/>
      </c>
      <c r="AB23" s="37">
        <f>0.3*i_MiningPlan!AB10/1000</f>
        <v/>
      </c>
      <c r="AC23" s="37">
        <f>0.3*i_MiningPlan!AC10/1000</f>
        <v/>
      </c>
      <c r="AD23" s="37">
        <f>0.3*i_MiningPlan!AD10/1000</f>
        <v/>
      </c>
      <c r="AE23" s="37">
        <f>0.3*i_MiningPlan!AE10/1000</f>
        <v/>
      </c>
      <c r="AF23" s="37">
        <f>0.3*i_MiningPlan!AF10/1000</f>
        <v/>
      </c>
      <c r="AG23" s="37">
        <f>0.3*i_MiningPlan!AG10/1000</f>
        <v/>
      </c>
      <c r="AH23" s="37">
        <f>0.3*i_MiningPlan!AH10/1000</f>
        <v/>
      </c>
      <c r="AI23" s="37">
        <f>0.3*i_MiningPlan!AI10/1000</f>
        <v/>
      </c>
      <c r="AJ23" s="37">
        <f>0.3*i_MiningPlan!AJ10/1000</f>
        <v/>
      </c>
      <c r="AK23" s="37">
        <f>0.3*i_MiningPlan!AK10/1000</f>
        <v/>
      </c>
      <c r="AL23" s="37">
        <f>0.3*i_MiningPlan!AL10/1000</f>
        <v/>
      </c>
      <c r="AM23" s="37">
        <f>0.3*i_MiningPlan!AM10/1000</f>
        <v/>
      </c>
      <c r="AN23" s="37">
        <f>0.3*i_MiningPlan!AN10/1000</f>
        <v/>
      </c>
      <c r="AO23" s="37">
        <f>0.3*i_MiningPlan!AO10/1000</f>
        <v/>
      </c>
      <c r="AP23" s="37">
        <f>0.3*i_MiningPlan!AP10/1000</f>
        <v/>
      </c>
      <c r="AQ23" s="37">
        <f>0.3*i_MiningPlan!AQ10/1000</f>
        <v/>
      </c>
      <c r="AR23" s="37">
        <f>0.3*i_MiningPlan!AR10/1000</f>
        <v/>
      </c>
      <c r="AS23" s="37">
        <f>0.3*i_MiningPlan!AS10/1000</f>
        <v/>
      </c>
      <c r="AT23" s="37">
        <f>0.3*i_MiningPlan!AT10/1000</f>
        <v/>
      </c>
      <c r="AU23" s="37">
        <f>0.3*i_MiningPlan!AU10/1000</f>
        <v/>
      </c>
      <c r="AV23" s="37">
        <f>0.3*i_MiningPlan!AV10/1000</f>
        <v/>
      </c>
      <c r="AW23" s="37">
        <f>0.3*i_MiningPlan!AW10/1000</f>
        <v/>
      </c>
      <c r="AX23" s="37">
        <f>0.3*i_MiningPlan!AX10/1000</f>
        <v/>
      </c>
      <c r="AY23" s="37">
        <f>0.3*i_MiningPlan!AY10/1000</f>
        <v/>
      </c>
      <c r="AZ23" s="37">
        <f>0.3*i_MiningPlan!AZ10/1000</f>
        <v/>
      </c>
      <c r="BA23" s="37">
        <f>0.3*i_MiningPlan!BA10/1000</f>
        <v/>
      </c>
      <c r="BB23" s="37">
        <f>0.3*i_MiningPlan!BB10/1000</f>
        <v/>
      </c>
      <c r="BC23" s="37">
        <f>0.3*i_MiningPlan!BC10/1000</f>
        <v/>
      </c>
      <c r="BD23" s="37">
        <f>0.3*i_MiningPlan!BD10/1000</f>
        <v/>
      </c>
      <c r="BE23" s="37">
        <f>0.3*i_MiningPlan!BE10/1000</f>
        <v/>
      </c>
      <c r="BF23" s="37">
        <f>0.3*i_MiningPlan!BF10/1000</f>
        <v/>
      </c>
      <c r="BG23" s="37">
        <f>0.3*i_MiningPlan!BG10/1000</f>
        <v/>
      </c>
      <c r="BH23" s="37">
        <f>0.3*i_MiningPlan!BH10/1000</f>
        <v/>
      </c>
      <c r="BI23" s="37">
        <f>0.3*i_MiningPlan!BI10/1000</f>
        <v/>
      </c>
      <c r="BJ23" s="37">
        <f>0.3*i_MiningPlan!BJ10/1000</f>
        <v/>
      </c>
      <c r="BK23" s="37">
        <f>0.3*i_MiningPlan!BK10/1000</f>
        <v/>
      </c>
      <c r="BL23" s="37">
        <f>0.3*i_MiningPlan!BL10/1000</f>
        <v/>
      </c>
      <c r="BM23" s="37">
        <f>0.3*i_MiningPlan!BM10/1000</f>
        <v/>
      </c>
      <c r="BN23" s="37">
        <f>0.3*i_MiningPlan!BN10/1000</f>
        <v/>
      </c>
      <c r="BO23" s="37">
        <f>0.3*i_MiningPlan!BO10/1000</f>
        <v/>
      </c>
      <c r="BP23" s="37">
        <f>0.3*i_MiningPlan!BP10/1000</f>
        <v/>
      </c>
      <c r="BQ23" s="37">
        <f>0.3*i_MiningPlan!BQ10/1000</f>
        <v/>
      </c>
      <c r="BR23" s="37">
        <f>0.3*i_MiningPlan!BR10/1000</f>
        <v/>
      </c>
      <c r="BS23" s="37">
        <f>0.3*i_MiningPlan!BS10/1000</f>
        <v/>
      </c>
      <c r="BT23" s="37">
        <f>0.3*i_MiningPlan!BT10/1000</f>
        <v/>
      </c>
      <c r="BU23" s="37">
        <f>0.3*i_MiningPlan!BU10/1000</f>
        <v/>
      </c>
      <c r="BV23" s="37">
        <f>0.3*i_MiningPlan!BV10/1000</f>
        <v/>
      </c>
      <c r="BW23" s="37">
        <f>0.3*i_MiningPlan!BW10/1000</f>
        <v/>
      </c>
      <c r="BX23" s="37">
        <f>0.3*i_MiningPlan!BX10/1000</f>
        <v/>
      </c>
      <c r="BY23" s="37">
        <f>0.3*i_MiningPlan!BY10/1000</f>
        <v/>
      </c>
      <c r="BZ23" s="37">
        <f>0.3*i_MiningPlan!BZ10/1000</f>
        <v/>
      </c>
      <c r="CA23" s="37">
        <f>0.3*i_MiningPlan!CA10/1000</f>
        <v/>
      </c>
      <c r="CB23" s="37">
        <f>0.3*i_MiningPlan!CB10/1000</f>
        <v/>
      </c>
      <c r="CC23" s="37">
        <f>0.3*i_MiningPlan!CC10/1000</f>
        <v/>
      </c>
      <c r="CD23" s="37">
        <f>0.3*i_MiningPlan!CD10/1000</f>
        <v/>
      </c>
      <c r="CE23" s="37">
        <f>0.3*i_MiningPlan!CE10/1000</f>
        <v/>
      </c>
      <c r="CF23" s="37">
        <f>0.3*i_MiningPlan!CF10/1000</f>
        <v/>
      </c>
      <c r="CG23" s="37">
        <f>0.3*i_MiningPlan!CG10/1000</f>
        <v/>
      </c>
      <c r="CH23" s="37">
        <f>0.3*i_MiningPlan!CH10/1000</f>
        <v/>
      </c>
      <c r="CI23" s="37">
        <f>0.3*i_MiningPlan!CI10/1000</f>
        <v/>
      </c>
      <c r="CJ23" s="37">
        <f>0.3*i_MiningPlan!CJ10/1000</f>
        <v/>
      </c>
      <c r="CK23" s="37">
        <f>0.3*i_MiningPlan!CK10/1000</f>
        <v/>
      </c>
      <c r="CL23" s="37">
        <f>0.3*i_MiningPlan!CL10/1000</f>
        <v/>
      </c>
      <c r="CM23" s="37">
        <f>0.3*i_MiningPlan!CM10/1000</f>
        <v/>
      </c>
      <c r="CN23" s="37">
        <f>0.3*i_MiningPlan!CN10/1000</f>
        <v/>
      </c>
      <c r="CO23" s="37">
        <f>0.3*i_MiningPlan!CO10/1000</f>
        <v/>
      </c>
      <c r="CP23" s="37">
        <f>0.3*i_MiningPlan!CP10/1000</f>
        <v/>
      </c>
      <c r="CQ23" s="37">
        <f>0.3*i_MiningPlan!CQ10/1000</f>
        <v/>
      </c>
      <c r="CR23" s="37">
        <f>0.3*i_MiningPlan!CR10/1000</f>
        <v/>
      </c>
      <c r="CS23" s="37">
        <f>0.3*i_MiningPlan!CS10/1000</f>
        <v/>
      </c>
      <c r="CT23" s="37">
        <f>0.3*i_MiningPlan!CT10/1000</f>
        <v/>
      </c>
      <c r="CU23" s="37">
        <f>0.3*i_MiningPlan!CU10/1000</f>
        <v/>
      </c>
      <c r="CV23" s="37">
        <f>0.3*i_MiningPlan!CV10/1000</f>
        <v/>
      </c>
      <c r="CW23" s="37">
        <f>0.3*i_MiningPlan!CW10/1000</f>
        <v/>
      </c>
      <c r="CX23" s="37">
        <f>0.3*i_MiningPlan!CX10/1000</f>
        <v/>
      </c>
      <c r="CY23" s="37">
        <f>0.3*i_MiningPlan!CY10/1000</f>
        <v/>
      </c>
      <c r="CZ23" s="37">
        <f>0.3*i_MiningPlan!CZ10/1000</f>
        <v/>
      </c>
      <c r="DA23" s="37">
        <f>0.3*i_MiningPlan!DA10/1000</f>
        <v/>
      </c>
      <c r="DB23" s="37">
        <f>0.3*i_MiningPlan!DB10/1000</f>
        <v/>
      </c>
      <c r="DC23" s="37">
        <f>0.3*i_MiningPlan!DC10/1000</f>
        <v/>
      </c>
      <c r="DD23" s="37">
        <f>0.3*i_MiningPlan!DD10/1000</f>
        <v/>
      </c>
      <c r="DE23" s="37">
        <f>0.3*i_MiningPlan!DE10/1000</f>
        <v/>
      </c>
      <c r="DF23" s="37">
        <f>0.3*i_MiningPlan!DF10/1000</f>
        <v/>
      </c>
      <c r="DG23" s="37">
        <f>0.3*i_MiningPlan!DG10/1000</f>
        <v/>
      </c>
      <c r="DH23" s="37">
        <f>0.3*i_MiningPlan!DH10/1000</f>
        <v/>
      </c>
      <c r="DI23" s="37">
        <f>0.3*i_MiningPlan!DI10/1000</f>
        <v/>
      </c>
      <c r="DJ23" s="37">
        <f>0.3*i_MiningPlan!DJ10/1000</f>
        <v/>
      </c>
      <c r="DK23" s="37">
        <f>0.3*i_MiningPlan!DK10/1000</f>
        <v/>
      </c>
      <c r="DL23" s="37">
        <f>0.3*i_MiningPlan!DL10/1000</f>
        <v/>
      </c>
      <c r="DM23" s="37">
        <f>0.3*i_MiningPlan!DM10/1000</f>
        <v/>
      </c>
      <c r="DN23" s="37">
        <f>0.3*i_MiningPlan!DN10/1000</f>
        <v/>
      </c>
      <c r="DO23" s="37">
        <f>0.3*i_MiningPlan!DO10/1000</f>
        <v/>
      </c>
      <c r="DP23" s="37">
        <f>0.3*i_MiningPlan!DP10/1000</f>
        <v/>
      </c>
      <c r="DQ23" s="37">
        <f>0.3*i_MiningPlan!DQ10/1000</f>
        <v/>
      </c>
      <c r="DR23" s="37">
        <f>0.3*i_MiningPlan!DR10/1000</f>
        <v/>
      </c>
      <c r="DS23" s="37">
        <f>0.3*i_MiningPlan!DS10/1000</f>
        <v/>
      </c>
      <c r="DT23" s="37">
        <f>0.3*i_MiningPlan!DT10/1000</f>
        <v/>
      </c>
      <c r="DU23" s="37">
        <f>0.3*i_MiningPlan!DU10/1000</f>
        <v/>
      </c>
      <c r="DV23" s="37">
        <f>0.3*i_MiningPlan!DV10/1000</f>
        <v/>
      </c>
      <c r="DW23" s="37">
        <f>0.3*i_MiningPlan!DW10/1000</f>
        <v/>
      </c>
      <c r="DX23" s="37">
        <f>0.3*i_MiningPlan!DX10/1000</f>
        <v/>
      </c>
      <c r="DY23" s="37">
        <f>0.3*i_MiningPlan!DY10/1000</f>
        <v/>
      </c>
      <c r="DZ23" s="37">
        <f>0.3*i_MiningPlan!DZ10/1000</f>
        <v/>
      </c>
      <c r="EA23" s="37">
        <f>0.3*i_MiningPlan!EA10/1000</f>
        <v/>
      </c>
      <c r="EB23" s="37">
        <f>0.3*i_MiningPlan!EB10/1000</f>
        <v/>
      </c>
      <c r="EC23" s="37">
        <f>0.3*i_MiningPlan!EC10/1000</f>
        <v/>
      </c>
      <c r="ED23" s="37">
        <f>0.3*i_MiningPlan!ED10/1000</f>
        <v/>
      </c>
      <c r="EE23" s="37">
        <f>0.3*i_MiningPlan!EE10/1000</f>
        <v/>
      </c>
      <c r="EF23" s="37">
        <f>0.3*i_MiningPlan!EF10/1000</f>
        <v/>
      </c>
      <c r="EG23" s="37">
        <f>0.3*i_MiningPlan!EG10/1000</f>
        <v/>
      </c>
      <c r="EH23" s="37">
        <f>0.3*i_MiningPlan!EH10/1000</f>
        <v/>
      </c>
      <c r="EI23" s="37">
        <f>0.3*i_MiningPlan!EI10/1000</f>
        <v/>
      </c>
      <c r="EJ23" s="37">
        <f>0.3*i_MiningPlan!EJ10/1000</f>
        <v/>
      </c>
      <c r="EK23" s="37">
        <f>0.3*i_MiningPlan!EK10/1000</f>
        <v/>
      </c>
      <c r="EL23" s="37">
        <f>0.3*i_MiningPlan!EL10/1000</f>
        <v/>
      </c>
      <c r="EM23" s="37">
        <f>0.3*i_MiningPlan!EM10/1000</f>
        <v/>
      </c>
      <c r="EN23" s="37">
        <f>0.3*i_MiningPlan!EN10/1000</f>
        <v/>
      </c>
      <c r="EO23" s="37">
        <f>0.3*i_MiningPlan!EO10/1000</f>
        <v/>
      </c>
      <c r="EP23" s="37">
        <f>0.3*i_MiningPlan!EP10/1000</f>
        <v/>
      </c>
      <c r="EQ23" s="37">
        <f>0.3*i_MiningPlan!EQ10/1000</f>
        <v/>
      </c>
      <c r="ER23" s="37">
        <f>0.3*i_MiningPlan!ER10/1000</f>
        <v/>
      </c>
      <c r="ES23" s="37">
        <f>0.3*i_MiningPlan!ES10/1000</f>
        <v/>
      </c>
      <c r="ET23" s="37">
        <f>0.3*i_MiningPlan!ET10/1000</f>
        <v/>
      </c>
      <c r="EU23" s="37">
        <f>0.3*i_MiningPlan!EU10/1000</f>
        <v/>
      </c>
      <c r="EV23" s="37">
        <f>0.3*i_MiningPlan!EV10/1000</f>
        <v/>
      </c>
      <c r="EW23" s="37">
        <f>0.3*i_MiningPlan!EW10/1000</f>
        <v/>
      </c>
      <c r="EX23" s="37">
        <f>0.3*i_MiningPlan!EX10/1000</f>
        <v/>
      </c>
      <c r="EY23" s="37">
        <f>0.3*i_MiningPlan!EY10/1000</f>
        <v/>
      </c>
      <c r="EZ23" s="37">
        <f>0.3*i_MiningPlan!EZ10/1000</f>
        <v/>
      </c>
      <c r="FA23" s="37">
        <f>0.3*i_MiningPlan!FA10/1000</f>
        <v/>
      </c>
      <c r="FB23" s="37">
        <f>0.3*i_MiningPlan!FB10/1000</f>
        <v/>
      </c>
      <c r="FC23" s="37">
        <f>0.3*i_MiningPlan!FC10/1000</f>
        <v/>
      </c>
      <c r="FD23" s="37">
        <f>0.3*i_MiningPlan!FD10/1000</f>
        <v/>
      </c>
      <c r="FE23" s="37">
        <f>0.3*i_MiningPlan!FE10/1000</f>
        <v/>
      </c>
      <c r="FF23" s="37">
        <f>0.3*i_MiningPlan!FF10/1000</f>
        <v/>
      </c>
      <c r="FG23" s="37">
        <f>0.3*i_MiningPlan!FG10/1000</f>
        <v/>
      </c>
      <c r="FH23" s="37">
        <f>0.3*i_MiningPlan!FH10/1000</f>
        <v/>
      </c>
      <c r="FI23" s="37">
        <f>0.3*i_MiningPlan!FI10/1000</f>
        <v/>
      </c>
      <c r="FJ23" s="37">
        <f>0.3*i_MiningPlan!FJ10/1000</f>
        <v/>
      </c>
      <c r="FK23" s="37">
        <f>0.3*i_MiningPlan!FK10/1000</f>
        <v/>
      </c>
      <c r="FL23" s="37">
        <f>0.3*i_MiningPlan!FL10/1000</f>
        <v/>
      </c>
      <c r="FM23" s="37">
        <f>0.3*i_MiningPlan!FM10/1000</f>
        <v/>
      </c>
      <c r="FN23" s="37">
        <f>0.3*i_MiningPlan!FN10/1000</f>
        <v/>
      </c>
      <c r="FO23" s="37">
        <f>0.3*i_MiningPlan!FO10/1000</f>
        <v/>
      </c>
      <c r="FP23" s="37">
        <f>0.3*i_MiningPlan!FP10/1000</f>
        <v/>
      </c>
      <c r="FQ23" s="37">
        <f>0.3*i_MiningPlan!FQ10/1000</f>
        <v/>
      </c>
      <c r="FR23" s="37">
        <f>0.3*i_MiningPlan!FR10/1000</f>
        <v/>
      </c>
      <c r="FS23" s="37">
        <f>0.3*i_MiningPlan!FS10/1000</f>
        <v/>
      </c>
      <c r="FT23" s="37">
        <f>0.3*i_MiningPlan!FT10/1000</f>
        <v/>
      </c>
      <c r="FU23" s="37">
        <f>0.3*i_MiningPlan!FU10/1000</f>
        <v/>
      </c>
      <c r="FV23" s="37">
        <f>0.3*i_MiningPlan!FV10/1000</f>
        <v/>
      </c>
      <c r="FW23" s="37">
        <f>0.3*i_MiningPlan!FW10/1000</f>
        <v/>
      </c>
      <c r="FX23" s="37">
        <f>0.3*i_MiningPlan!FX10/1000</f>
        <v/>
      </c>
      <c r="FY23" s="37">
        <f>0.3*i_MiningPlan!FY10/1000</f>
        <v/>
      </c>
      <c r="FZ23" s="37">
        <f>0.3*i_MiningPlan!FZ10/1000</f>
        <v/>
      </c>
      <c r="GA23" s="37">
        <f>0.3*i_MiningPlan!GA10/1000</f>
        <v/>
      </c>
    </row>
    <row r="24">
      <c r="A24" s="24" t="inlineStr">
        <is>
          <t>Total Processing Costs</t>
        </is>
      </c>
      <c r="C24" s="35">
        <f>SUM(D24:GA24)</f>
        <v/>
      </c>
      <c r="D24" s="48">
        <f>D18+D19+D20+D21+D22+D23</f>
        <v/>
      </c>
      <c r="E24" s="48">
        <f>E18+E19+E20+E21+E22+E23</f>
        <v/>
      </c>
      <c r="F24" s="48">
        <f>F18+F19+F20+F21+F22+F23</f>
        <v/>
      </c>
      <c r="G24" s="48">
        <f>G18+G19+G20+G21+G22+G23</f>
        <v/>
      </c>
      <c r="H24" s="48">
        <f>H18+H19+H20+H21+H22+H23</f>
        <v/>
      </c>
      <c r="I24" s="48">
        <f>I18+I19+I20+I21+I22+I23</f>
        <v/>
      </c>
      <c r="J24" s="48">
        <f>J18+J19+J20+J21+J22+J23</f>
        <v/>
      </c>
      <c r="K24" s="48">
        <f>K18+K19+K20+K21+K22+K23</f>
        <v/>
      </c>
      <c r="L24" s="48">
        <f>L18+L19+L20+L21+L22+L23</f>
        <v/>
      </c>
      <c r="M24" s="48">
        <f>M18+M19+M20+M21+M22+M23</f>
        <v/>
      </c>
      <c r="N24" s="48">
        <f>N18+N19+N20+N21+N22+N23</f>
        <v/>
      </c>
      <c r="O24" s="48">
        <f>O18+O19+O20+O21+O22+O23</f>
        <v/>
      </c>
      <c r="P24" s="48">
        <f>P18+P19+P20+P21+P22+P23</f>
        <v/>
      </c>
      <c r="Q24" s="48">
        <f>Q18+Q19+Q20+Q21+Q22+Q23</f>
        <v/>
      </c>
      <c r="R24" s="48">
        <f>R18+R19+R20+R21+R22+R23</f>
        <v/>
      </c>
      <c r="S24" s="48">
        <f>S18+S19+S20+S21+S22+S23</f>
        <v/>
      </c>
      <c r="T24" s="48">
        <f>T18+T19+T20+T21+T22+T23</f>
        <v/>
      </c>
      <c r="U24" s="48">
        <f>U18+U19+U20+U21+U22+U23</f>
        <v/>
      </c>
      <c r="V24" s="48">
        <f>V18+V19+V20+V21+V22+V23</f>
        <v/>
      </c>
      <c r="W24" s="48">
        <f>W18+W19+W20+W21+W22+W23</f>
        <v/>
      </c>
      <c r="X24" s="48">
        <f>X18+X19+X20+X21+X22+X23</f>
        <v/>
      </c>
      <c r="Y24" s="48">
        <f>Y18+Y19+Y20+Y21+Y22+Y23</f>
        <v/>
      </c>
      <c r="Z24" s="48">
        <f>Z18+Z19+Z20+Z21+Z22+Z23</f>
        <v/>
      </c>
      <c r="AA24" s="48">
        <f>AA18+AA19+AA20+AA21+AA22+AA23</f>
        <v/>
      </c>
      <c r="AB24" s="48">
        <f>AB18+AB19+AB20+AB21+AB22+AB23</f>
        <v/>
      </c>
      <c r="AC24" s="48">
        <f>AC18+AC19+AC20+AC21+AC22+AC23</f>
        <v/>
      </c>
      <c r="AD24" s="48">
        <f>AD18+AD19+AD20+AD21+AD22+AD23</f>
        <v/>
      </c>
      <c r="AE24" s="48">
        <f>AE18+AE19+AE20+AE21+AE22+AE23</f>
        <v/>
      </c>
      <c r="AF24" s="48">
        <f>AF18+AF19+AF20+AF21+AF22+AF23</f>
        <v/>
      </c>
      <c r="AG24" s="48">
        <f>AG18+AG19+AG20+AG21+AG22+AG23</f>
        <v/>
      </c>
      <c r="AH24" s="48">
        <f>AH18+AH19+AH20+AH21+AH22+AH23</f>
        <v/>
      </c>
      <c r="AI24" s="48">
        <f>AI18+AI19+AI20+AI21+AI22+AI23</f>
        <v/>
      </c>
      <c r="AJ24" s="48">
        <f>AJ18+AJ19+AJ20+AJ21+AJ22+AJ23</f>
        <v/>
      </c>
      <c r="AK24" s="48">
        <f>AK18+AK19+AK20+AK21+AK22+AK23</f>
        <v/>
      </c>
      <c r="AL24" s="48">
        <f>AL18+AL19+AL20+AL21+AL22+AL23</f>
        <v/>
      </c>
      <c r="AM24" s="48">
        <f>AM18+AM19+AM20+AM21+AM22+AM23</f>
        <v/>
      </c>
      <c r="AN24" s="48">
        <f>AN18+AN19+AN20+AN21+AN22+AN23</f>
        <v/>
      </c>
      <c r="AO24" s="48">
        <f>AO18+AO19+AO20+AO21+AO22+AO23</f>
        <v/>
      </c>
      <c r="AP24" s="48">
        <f>AP18+AP19+AP20+AP21+AP22+AP23</f>
        <v/>
      </c>
      <c r="AQ24" s="48">
        <f>AQ18+AQ19+AQ20+AQ21+AQ22+AQ23</f>
        <v/>
      </c>
      <c r="AR24" s="48">
        <f>AR18+AR19+AR20+AR21+AR22+AR23</f>
        <v/>
      </c>
      <c r="AS24" s="48">
        <f>AS18+AS19+AS20+AS21+AS22+AS23</f>
        <v/>
      </c>
      <c r="AT24" s="48">
        <f>AT18+AT19+AT20+AT21+AT22+AT23</f>
        <v/>
      </c>
      <c r="AU24" s="48">
        <f>AU18+AU19+AU20+AU21+AU22+AU23</f>
        <v/>
      </c>
      <c r="AV24" s="48">
        <f>AV18+AV19+AV20+AV21+AV22+AV23</f>
        <v/>
      </c>
      <c r="AW24" s="48">
        <f>AW18+AW19+AW20+AW21+AW22+AW23</f>
        <v/>
      </c>
      <c r="AX24" s="48">
        <f>AX18+AX19+AX20+AX21+AX22+AX23</f>
        <v/>
      </c>
      <c r="AY24" s="48">
        <f>AY18+AY19+AY20+AY21+AY22+AY23</f>
        <v/>
      </c>
      <c r="AZ24" s="48">
        <f>AZ18+AZ19+AZ20+AZ21+AZ22+AZ23</f>
        <v/>
      </c>
      <c r="BA24" s="48">
        <f>BA18+BA19+BA20+BA21+BA22+BA23</f>
        <v/>
      </c>
      <c r="BB24" s="48">
        <f>BB18+BB19+BB20+BB21+BB22+BB23</f>
        <v/>
      </c>
      <c r="BC24" s="48">
        <f>BC18+BC19+BC20+BC21+BC22+BC23</f>
        <v/>
      </c>
      <c r="BD24" s="48">
        <f>BD18+BD19+BD20+BD21+BD22+BD23</f>
        <v/>
      </c>
      <c r="BE24" s="48">
        <f>BE18+BE19+BE20+BE21+BE22+BE23</f>
        <v/>
      </c>
      <c r="BF24" s="48">
        <f>BF18+BF19+BF20+BF21+BF22+BF23</f>
        <v/>
      </c>
      <c r="BG24" s="48">
        <f>BG18+BG19+BG20+BG21+BG22+BG23</f>
        <v/>
      </c>
      <c r="BH24" s="48">
        <f>BH18+BH19+BH20+BH21+BH22+BH23</f>
        <v/>
      </c>
      <c r="BI24" s="48">
        <f>BI18+BI19+BI20+BI21+BI22+BI23</f>
        <v/>
      </c>
      <c r="BJ24" s="48">
        <f>BJ18+BJ19+BJ20+BJ21+BJ22+BJ23</f>
        <v/>
      </c>
      <c r="BK24" s="48">
        <f>BK18+BK19+BK20+BK21+BK22+BK23</f>
        <v/>
      </c>
      <c r="BL24" s="48">
        <f>BL18+BL19+BL20+BL21+BL22+BL23</f>
        <v/>
      </c>
      <c r="BM24" s="48">
        <f>BM18+BM19+BM20+BM21+BM22+BM23</f>
        <v/>
      </c>
      <c r="BN24" s="48">
        <f>BN18+BN19+BN20+BN21+BN22+BN23</f>
        <v/>
      </c>
      <c r="BO24" s="48">
        <f>BO18+BO19+BO20+BO21+BO22+BO23</f>
        <v/>
      </c>
      <c r="BP24" s="48">
        <f>BP18+BP19+BP20+BP21+BP22+BP23</f>
        <v/>
      </c>
      <c r="BQ24" s="48">
        <f>BQ18+BQ19+BQ20+BQ21+BQ22+BQ23</f>
        <v/>
      </c>
      <c r="BR24" s="48">
        <f>BR18+BR19+BR20+BR21+BR22+BR23</f>
        <v/>
      </c>
      <c r="BS24" s="48">
        <f>BS18+BS19+BS20+BS21+BS22+BS23</f>
        <v/>
      </c>
      <c r="BT24" s="48">
        <f>BT18+BT19+BT20+BT21+BT22+BT23</f>
        <v/>
      </c>
      <c r="BU24" s="48">
        <f>BU18+BU19+BU20+BU21+BU22+BU23</f>
        <v/>
      </c>
      <c r="BV24" s="48">
        <f>BV18+BV19+BV20+BV21+BV22+BV23</f>
        <v/>
      </c>
      <c r="BW24" s="48">
        <f>BW18+BW19+BW20+BW21+BW22+BW23</f>
        <v/>
      </c>
      <c r="BX24" s="48">
        <f>BX18+BX19+BX20+BX21+BX22+BX23</f>
        <v/>
      </c>
      <c r="BY24" s="48">
        <f>BY18+BY19+BY20+BY21+BY22+BY23</f>
        <v/>
      </c>
      <c r="BZ24" s="48">
        <f>BZ18+BZ19+BZ20+BZ21+BZ22+BZ23</f>
        <v/>
      </c>
      <c r="CA24" s="48">
        <f>CA18+CA19+CA20+CA21+CA22+CA23</f>
        <v/>
      </c>
      <c r="CB24" s="48">
        <f>CB18+CB19+CB20+CB21+CB22+CB23</f>
        <v/>
      </c>
      <c r="CC24" s="48">
        <f>CC18+CC19+CC20+CC21+CC22+CC23</f>
        <v/>
      </c>
      <c r="CD24" s="48">
        <f>CD18+CD19+CD20+CD21+CD22+CD23</f>
        <v/>
      </c>
      <c r="CE24" s="48">
        <f>CE18+CE19+CE20+CE21+CE22+CE23</f>
        <v/>
      </c>
      <c r="CF24" s="48">
        <f>CF18+CF19+CF20+CF21+CF22+CF23</f>
        <v/>
      </c>
      <c r="CG24" s="48">
        <f>CG18+CG19+CG20+CG21+CG22+CG23</f>
        <v/>
      </c>
      <c r="CH24" s="48">
        <f>CH18+CH19+CH20+CH21+CH22+CH23</f>
        <v/>
      </c>
      <c r="CI24" s="48">
        <f>CI18+CI19+CI20+CI21+CI22+CI23</f>
        <v/>
      </c>
      <c r="CJ24" s="48">
        <f>CJ18+CJ19+CJ20+CJ21+CJ22+CJ23</f>
        <v/>
      </c>
      <c r="CK24" s="48">
        <f>CK18+CK19+CK20+CK21+CK22+CK23</f>
        <v/>
      </c>
      <c r="CL24" s="48">
        <f>CL18+CL19+CL20+CL21+CL22+CL23</f>
        <v/>
      </c>
      <c r="CM24" s="48">
        <f>CM18+CM19+CM20+CM21+CM22+CM23</f>
        <v/>
      </c>
      <c r="CN24" s="48">
        <f>CN18+CN19+CN20+CN21+CN22+CN23</f>
        <v/>
      </c>
      <c r="CO24" s="48">
        <f>CO18+CO19+CO20+CO21+CO22+CO23</f>
        <v/>
      </c>
      <c r="CP24" s="48">
        <f>CP18+CP19+CP20+CP21+CP22+CP23</f>
        <v/>
      </c>
      <c r="CQ24" s="48">
        <f>CQ18+CQ19+CQ20+CQ21+CQ22+CQ23</f>
        <v/>
      </c>
      <c r="CR24" s="48">
        <f>CR18+CR19+CR20+CR21+CR22+CR23</f>
        <v/>
      </c>
      <c r="CS24" s="48">
        <f>CS18+CS19+CS20+CS21+CS22+CS23</f>
        <v/>
      </c>
      <c r="CT24" s="48">
        <f>CT18+CT19+CT20+CT21+CT22+CT23</f>
        <v/>
      </c>
      <c r="CU24" s="48">
        <f>CU18+CU19+CU20+CU21+CU22+CU23</f>
        <v/>
      </c>
      <c r="CV24" s="48">
        <f>CV18+CV19+CV20+CV21+CV22+CV23</f>
        <v/>
      </c>
      <c r="CW24" s="48">
        <f>CW18+CW19+CW20+CW21+CW22+CW23</f>
        <v/>
      </c>
      <c r="CX24" s="48">
        <f>CX18+CX19+CX20+CX21+CX22+CX23</f>
        <v/>
      </c>
      <c r="CY24" s="48">
        <f>CY18+CY19+CY20+CY21+CY22+CY23</f>
        <v/>
      </c>
      <c r="CZ24" s="48">
        <f>CZ18+CZ19+CZ20+CZ21+CZ22+CZ23</f>
        <v/>
      </c>
      <c r="DA24" s="48">
        <f>DA18+DA19+DA20+DA21+DA22+DA23</f>
        <v/>
      </c>
      <c r="DB24" s="48">
        <f>DB18+DB19+DB20+DB21+DB22+DB23</f>
        <v/>
      </c>
      <c r="DC24" s="48">
        <f>DC18+DC19+DC20+DC21+DC22+DC23</f>
        <v/>
      </c>
      <c r="DD24" s="48">
        <f>DD18+DD19+DD20+DD21+DD22+DD23</f>
        <v/>
      </c>
      <c r="DE24" s="48">
        <f>DE18+DE19+DE20+DE21+DE22+DE23</f>
        <v/>
      </c>
      <c r="DF24" s="48">
        <f>DF18+DF19+DF20+DF21+DF22+DF23</f>
        <v/>
      </c>
      <c r="DG24" s="48">
        <f>DG18+DG19+DG20+DG21+DG22+DG23</f>
        <v/>
      </c>
      <c r="DH24" s="48">
        <f>DH18+DH19+DH20+DH21+DH22+DH23</f>
        <v/>
      </c>
      <c r="DI24" s="48">
        <f>DI18+DI19+DI20+DI21+DI22+DI23</f>
        <v/>
      </c>
      <c r="DJ24" s="48">
        <f>DJ18+DJ19+DJ20+DJ21+DJ22+DJ23</f>
        <v/>
      </c>
      <c r="DK24" s="48">
        <f>DK18+DK19+DK20+DK21+DK22+DK23</f>
        <v/>
      </c>
      <c r="DL24" s="48">
        <f>DL18+DL19+DL20+DL21+DL22+DL23</f>
        <v/>
      </c>
      <c r="DM24" s="48">
        <f>DM18+DM19+DM20+DM21+DM22+DM23</f>
        <v/>
      </c>
      <c r="DN24" s="48">
        <f>DN18+DN19+DN20+DN21+DN22+DN23</f>
        <v/>
      </c>
      <c r="DO24" s="48">
        <f>DO18+DO19+DO20+DO21+DO22+DO23</f>
        <v/>
      </c>
      <c r="DP24" s="48">
        <f>DP18+DP19+DP20+DP21+DP22+DP23</f>
        <v/>
      </c>
      <c r="DQ24" s="48">
        <f>DQ18+DQ19+DQ20+DQ21+DQ22+DQ23</f>
        <v/>
      </c>
      <c r="DR24" s="48">
        <f>DR18+DR19+DR20+DR21+DR22+DR23</f>
        <v/>
      </c>
      <c r="DS24" s="48">
        <f>DS18+DS19+DS20+DS21+DS22+DS23</f>
        <v/>
      </c>
      <c r="DT24" s="48">
        <f>DT18+DT19+DT20+DT21+DT22+DT23</f>
        <v/>
      </c>
      <c r="DU24" s="48">
        <f>DU18+DU19+DU20+DU21+DU22+DU23</f>
        <v/>
      </c>
      <c r="DV24" s="48">
        <f>DV18+DV19+DV20+DV21+DV22+DV23</f>
        <v/>
      </c>
      <c r="DW24" s="48">
        <f>DW18+DW19+DW20+DW21+DW22+DW23</f>
        <v/>
      </c>
      <c r="DX24" s="48">
        <f>DX18+DX19+DX20+DX21+DX22+DX23</f>
        <v/>
      </c>
      <c r="DY24" s="48">
        <f>DY18+DY19+DY20+DY21+DY22+DY23</f>
        <v/>
      </c>
      <c r="DZ24" s="48">
        <f>DZ18+DZ19+DZ20+DZ21+DZ22+DZ23</f>
        <v/>
      </c>
      <c r="EA24" s="48">
        <f>EA18+EA19+EA20+EA21+EA22+EA23</f>
        <v/>
      </c>
      <c r="EB24" s="48">
        <f>EB18+EB19+EB20+EB21+EB22+EB23</f>
        <v/>
      </c>
      <c r="EC24" s="48">
        <f>EC18+EC19+EC20+EC21+EC22+EC23</f>
        <v/>
      </c>
      <c r="ED24" s="48">
        <f>ED18+ED19+ED20+ED21+ED22+ED23</f>
        <v/>
      </c>
      <c r="EE24" s="48">
        <f>EE18+EE19+EE20+EE21+EE22+EE23</f>
        <v/>
      </c>
      <c r="EF24" s="48">
        <f>EF18+EF19+EF20+EF21+EF22+EF23</f>
        <v/>
      </c>
      <c r="EG24" s="48">
        <f>EG18+EG19+EG20+EG21+EG22+EG23</f>
        <v/>
      </c>
      <c r="EH24" s="48">
        <f>EH18+EH19+EH20+EH21+EH22+EH23</f>
        <v/>
      </c>
      <c r="EI24" s="48">
        <f>EI18+EI19+EI20+EI21+EI22+EI23</f>
        <v/>
      </c>
      <c r="EJ24" s="48">
        <f>EJ18+EJ19+EJ20+EJ21+EJ22+EJ23</f>
        <v/>
      </c>
      <c r="EK24" s="48">
        <f>EK18+EK19+EK20+EK21+EK22+EK23</f>
        <v/>
      </c>
      <c r="EL24" s="48">
        <f>EL18+EL19+EL20+EL21+EL22+EL23</f>
        <v/>
      </c>
      <c r="EM24" s="48">
        <f>EM18+EM19+EM20+EM21+EM22+EM23</f>
        <v/>
      </c>
      <c r="EN24" s="48">
        <f>EN18+EN19+EN20+EN21+EN22+EN23</f>
        <v/>
      </c>
      <c r="EO24" s="48">
        <f>EO18+EO19+EO20+EO21+EO22+EO23</f>
        <v/>
      </c>
      <c r="EP24" s="48">
        <f>EP18+EP19+EP20+EP21+EP22+EP23</f>
        <v/>
      </c>
      <c r="EQ24" s="48">
        <f>EQ18+EQ19+EQ20+EQ21+EQ22+EQ23</f>
        <v/>
      </c>
      <c r="ER24" s="48">
        <f>ER18+ER19+ER20+ER21+ER22+ER23</f>
        <v/>
      </c>
      <c r="ES24" s="48">
        <f>ES18+ES19+ES20+ES21+ES22+ES23</f>
        <v/>
      </c>
      <c r="ET24" s="48">
        <f>ET18+ET19+ET20+ET21+ET22+ET23</f>
        <v/>
      </c>
      <c r="EU24" s="48">
        <f>EU18+EU19+EU20+EU21+EU22+EU23</f>
        <v/>
      </c>
      <c r="EV24" s="48">
        <f>EV18+EV19+EV20+EV21+EV22+EV23</f>
        <v/>
      </c>
      <c r="EW24" s="48">
        <f>EW18+EW19+EW20+EW21+EW22+EW23</f>
        <v/>
      </c>
      <c r="EX24" s="48">
        <f>EX18+EX19+EX20+EX21+EX22+EX23</f>
        <v/>
      </c>
      <c r="EY24" s="48">
        <f>EY18+EY19+EY20+EY21+EY22+EY23</f>
        <v/>
      </c>
      <c r="EZ24" s="48">
        <f>EZ18+EZ19+EZ20+EZ21+EZ22+EZ23</f>
        <v/>
      </c>
      <c r="FA24" s="48">
        <f>FA18+FA19+FA20+FA21+FA22+FA23</f>
        <v/>
      </c>
      <c r="FB24" s="48">
        <f>FB18+FB19+FB20+FB21+FB22+FB23</f>
        <v/>
      </c>
      <c r="FC24" s="48">
        <f>FC18+FC19+FC20+FC21+FC22+FC23</f>
        <v/>
      </c>
      <c r="FD24" s="48">
        <f>FD18+FD19+FD20+FD21+FD22+FD23</f>
        <v/>
      </c>
      <c r="FE24" s="48">
        <f>FE18+FE19+FE20+FE21+FE22+FE23</f>
        <v/>
      </c>
      <c r="FF24" s="48">
        <f>FF18+FF19+FF20+FF21+FF22+FF23</f>
        <v/>
      </c>
      <c r="FG24" s="48">
        <f>FG18+FG19+FG20+FG21+FG22+FG23</f>
        <v/>
      </c>
      <c r="FH24" s="48">
        <f>FH18+FH19+FH20+FH21+FH22+FH23</f>
        <v/>
      </c>
      <c r="FI24" s="48">
        <f>FI18+FI19+FI20+FI21+FI22+FI23</f>
        <v/>
      </c>
      <c r="FJ24" s="48">
        <f>FJ18+FJ19+FJ20+FJ21+FJ22+FJ23</f>
        <v/>
      </c>
      <c r="FK24" s="48">
        <f>FK18+FK19+FK20+FK21+FK22+FK23</f>
        <v/>
      </c>
      <c r="FL24" s="48">
        <f>FL18+FL19+FL20+FL21+FL22+FL23</f>
        <v/>
      </c>
      <c r="FM24" s="48">
        <f>FM18+FM19+FM20+FM21+FM22+FM23</f>
        <v/>
      </c>
      <c r="FN24" s="48">
        <f>FN18+FN19+FN20+FN21+FN22+FN23</f>
        <v/>
      </c>
      <c r="FO24" s="48">
        <f>FO18+FO19+FO20+FO21+FO22+FO23</f>
        <v/>
      </c>
      <c r="FP24" s="48">
        <f>FP18+FP19+FP20+FP21+FP22+FP23</f>
        <v/>
      </c>
      <c r="FQ24" s="48">
        <f>FQ18+FQ19+FQ20+FQ21+FQ22+FQ23</f>
        <v/>
      </c>
      <c r="FR24" s="48">
        <f>FR18+FR19+FR20+FR21+FR22+FR23</f>
        <v/>
      </c>
      <c r="FS24" s="48">
        <f>FS18+FS19+FS20+FS21+FS22+FS23</f>
        <v/>
      </c>
      <c r="FT24" s="48">
        <f>FT18+FT19+FT20+FT21+FT22+FT23</f>
        <v/>
      </c>
      <c r="FU24" s="48">
        <f>FU18+FU19+FU20+FU21+FU22+FU23</f>
        <v/>
      </c>
      <c r="FV24" s="48">
        <f>FV18+FV19+FV20+FV21+FV22+FV23</f>
        <v/>
      </c>
      <c r="FW24" s="48">
        <f>FW18+FW19+FW20+FW21+FW22+FW23</f>
        <v/>
      </c>
      <c r="FX24" s="48">
        <f>FX18+FX19+FX20+FX21+FX22+FX23</f>
        <v/>
      </c>
      <c r="FY24" s="48">
        <f>FY18+FY19+FY20+FY21+FY22+FY23</f>
        <v/>
      </c>
      <c r="FZ24" s="48">
        <f>FZ18+FZ19+FZ20+FZ21+FZ22+FZ23</f>
        <v/>
      </c>
      <c r="GA24" s="48">
        <f>GA18+GA19+GA20+GA21+GA22+GA23</f>
        <v/>
      </c>
    </row>
    <row r="26">
      <c r="A26" s="34" t="inlineStr">
        <is>
          <t>General &amp; Administrative</t>
        </is>
      </c>
      <c r="B26" s="34" t="n"/>
      <c r="C26" s="34" t="n"/>
      <c r="D26" s="34" t="n"/>
      <c r="E26" s="34" t="n"/>
      <c r="F26" s="34" t="n"/>
      <c r="G26" s="34" t="n"/>
      <c r="H26" s="34" t="n"/>
      <c r="I26" s="34" t="n"/>
      <c r="J26" s="34" t="n"/>
      <c r="K26" s="34" t="n"/>
      <c r="L26" s="34" t="n"/>
      <c r="M26" s="34" t="n"/>
      <c r="N26" s="34" t="n"/>
      <c r="O26" s="34" t="n"/>
      <c r="P26" s="34" t="n"/>
      <c r="Q26" s="34" t="n"/>
      <c r="R26" s="34" t="n"/>
      <c r="S26" s="34" t="n"/>
      <c r="T26" s="34" t="n"/>
      <c r="U26" s="34" t="n"/>
      <c r="V26" s="34" t="n"/>
      <c r="W26" s="34" t="n"/>
      <c r="X26" s="34" t="n"/>
      <c r="Y26" s="34" t="n"/>
      <c r="Z26" s="34" t="n"/>
      <c r="AA26" s="34" t="n"/>
      <c r="AB26" s="34" t="n"/>
      <c r="AC26" s="34" t="n"/>
      <c r="AD26" s="34" t="n"/>
      <c r="AE26" s="34" t="n"/>
      <c r="AF26" s="34" t="n"/>
      <c r="AG26" s="34" t="n"/>
      <c r="AH26" s="34" t="n"/>
      <c r="AI26" s="34" t="n"/>
      <c r="AJ26" s="34" t="n"/>
      <c r="AK26" s="34" t="n"/>
      <c r="AL26" s="34" t="n"/>
      <c r="AM26" s="34" t="n"/>
      <c r="AN26" s="34" t="n"/>
      <c r="AO26" s="34" t="n"/>
      <c r="AP26" s="34" t="n"/>
      <c r="AQ26" s="34" t="n"/>
      <c r="AR26" s="34" t="n"/>
      <c r="AS26" s="34" t="n"/>
      <c r="AT26" s="34" t="n"/>
      <c r="AU26" s="34" t="n"/>
      <c r="AV26" s="34" t="n"/>
      <c r="AW26" s="34" t="n"/>
      <c r="AX26" s="34" t="n"/>
      <c r="AY26" s="34" t="n"/>
      <c r="AZ26" s="34" t="n"/>
      <c r="BA26" s="34" t="n"/>
      <c r="BB26" s="34" t="n"/>
      <c r="BC26" s="34" t="n"/>
      <c r="BD26" s="34" t="n"/>
      <c r="BE26" s="34" t="n"/>
      <c r="BF26" s="34" t="n"/>
      <c r="BG26" s="34" t="n"/>
      <c r="BH26" s="34" t="n"/>
      <c r="BI26" s="34" t="n"/>
      <c r="BJ26" s="34" t="n"/>
      <c r="BK26" s="34" t="n"/>
      <c r="BL26" s="34" t="n"/>
      <c r="BM26" s="34" t="n"/>
      <c r="BN26" s="34" t="n"/>
      <c r="BO26" s="34" t="n"/>
      <c r="BP26" s="34" t="n"/>
      <c r="BQ26" s="34" t="n"/>
      <c r="BR26" s="34" t="n"/>
      <c r="BS26" s="34" t="n"/>
      <c r="BT26" s="34" t="n"/>
      <c r="BU26" s="34" t="n"/>
      <c r="BV26" s="34" t="n"/>
      <c r="BW26" s="34" t="n"/>
      <c r="BX26" s="34" t="n"/>
      <c r="BY26" s="34" t="n"/>
      <c r="BZ26" s="34" t="n"/>
      <c r="CA26" s="34" t="n"/>
      <c r="CB26" s="34" t="n"/>
      <c r="CC26" s="34" t="n"/>
      <c r="CD26" s="34" t="n"/>
      <c r="CE26" s="34" t="n"/>
      <c r="CF26" s="34" t="n"/>
      <c r="CG26" s="34" t="n"/>
      <c r="CH26" s="34" t="n"/>
      <c r="CI26" s="34" t="n"/>
      <c r="CJ26" s="34" t="n"/>
      <c r="CK26" s="34" t="n"/>
      <c r="CL26" s="34" t="n"/>
      <c r="CM26" s="34" t="n"/>
      <c r="CN26" s="34" t="n"/>
      <c r="CO26" s="34" t="n"/>
      <c r="CP26" s="34" t="n"/>
      <c r="CQ26" s="34" t="n"/>
      <c r="CR26" s="34" t="n"/>
      <c r="CS26" s="34" t="n"/>
      <c r="CT26" s="34" t="n"/>
      <c r="CU26" s="34" t="n"/>
      <c r="CV26" s="34" t="n"/>
      <c r="CW26" s="34" t="n"/>
      <c r="CX26" s="34" t="n"/>
      <c r="CY26" s="34" t="n"/>
      <c r="CZ26" s="34" t="n"/>
      <c r="DA26" s="34" t="n"/>
      <c r="DB26" s="34" t="n"/>
      <c r="DC26" s="34" t="n"/>
      <c r="DD26" s="34" t="n"/>
      <c r="DE26" s="34" t="n"/>
      <c r="DF26" s="34" t="n"/>
      <c r="DG26" s="34" t="n"/>
      <c r="DH26" s="34" t="n"/>
      <c r="DI26" s="34" t="n"/>
      <c r="DJ26" s="34" t="n"/>
      <c r="DK26" s="34" t="n"/>
      <c r="DL26" s="34" t="n"/>
      <c r="DM26" s="34" t="n"/>
      <c r="DN26" s="34" t="n"/>
      <c r="DO26" s="34" t="n"/>
      <c r="DP26" s="34" t="n"/>
      <c r="DQ26" s="34" t="n"/>
      <c r="DR26" s="34" t="n"/>
      <c r="DS26" s="34" t="n"/>
      <c r="DT26" s="34" t="n"/>
      <c r="DU26" s="34" t="n"/>
      <c r="DV26" s="34" t="n"/>
      <c r="DW26" s="34" t="n"/>
      <c r="DX26" s="34" t="n"/>
      <c r="DY26" s="34" t="n"/>
      <c r="DZ26" s="34" t="n"/>
      <c r="EA26" s="34" t="n"/>
      <c r="EB26" s="34" t="n"/>
      <c r="EC26" s="34" t="n"/>
      <c r="ED26" s="34" t="n"/>
      <c r="EE26" s="34" t="n"/>
      <c r="EF26" s="34" t="n"/>
      <c r="EG26" s="34" t="n"/>
      <c r="EH26" s="34" t="n"/>
      <c r="EI26" s="34" t="n"/>
      <c r="EJ26" s="34" t="n"/>
      <c r="EK26" s="34" t="n"/>
      <c r="EL26" s="34" t="n"/>
      <c r="EM26" s="34" t="n"/>
      <c r="EN26" s="34" t="n"/>
      <c r="EO26" s="34" t="n"/>
      <c r="EP26" s="34" t="n"/>
      <c r="EQ26" s="34" t="n"/>
      <c r="ER26" s="34" t="n"/>
      <c r="ES26" s="34" t="n"/>
      <c r="ET26" s="34" t="n"/>
      <c r="EU26" s="34" t="n"/>
      <c r="EV26" s="34" t="n"/>
      <c r="EW26" s="34" t="n"/>
      <c r="EX26" s="34" t="n"/>
      <c r="EY26" s="34" t="n"/>
      <c r="EZ26" s="34" t="n"/>
      <c r="FA26" s="34" t="n"/>
      <c r="FB26" s="34" t="n"/>
      <c r="FC26" s="34" t="n"/>
      <c r="FD26" s="34" t="n"/>
      <c r="FE26" s="34" t="n"/>
      <c r="FF26" s="34" t="n"/>
      <c r="FG26" s="34" t="n"/>
      <c r="FH26" s="34" t="n"/>
      <c r="FI26" s="34" t="n"/>
      <c r="FJ26" s="34" t="n"/>
      <c r="FK26" s="34" t="n"/>
      <c r="FL26" s="34" t="n"/>
      <c r="FM26" s="34" t="n"/>
      <c r="FN26" s="34" t="n"/>
      <c r="FO26" s="34" t="n"/>
      <c r="FP26" s="34" t="n"/>
      <c r="FQ26" s="34" t="n"/>
      <c r="FR26" s="34" t="n"/>
      <c r="FS26" s="34" t="n"/>
      <c r="FT26" s="34" t="n"/>
      <c r="FU26" s="34" t="n"/>
      <c r="FV26" s="34" t="n"/>
      <c r="FW26" s="34" t="n"/>
      <c r="FX26" s="34" t="n"/>
      <c r="FY26" s="34" t="n"/>
      <c r="FZ26" s="34" t="n"/>
      <c r="GA26" s="34" t="n"/>
    </row>
    <row r="27">
      <c r="A27" s="25" t="inlineStr">
        <is>
          <t>Site Administration</t>
        </is>
      </c>
      <c r="B27" s="25" t="inlineStr">
        <is>
          <t>$'000</t>
        </is>
      </c>
      <c r="C27" s="47">
        <f>SUM(D27:GA27)</f>
        <v/>
      </c>
      <c r="D27" s="36" t="n">
        <v>0</v>
      </c>
      <c r="E27" s="36" t="n">
        <v>0</v>
      </c>
      <c r="F27" s="36" t="n">
        <v>0</v>
      </c>
      <c r="G27" s="36" t="n">
        <v>0</v>
      </c>
      <c r="H27" s="36" t="n">
        <v>0</v>
      </c>
      <c r="I27" s="36" t="n">
        <v>0</v>
      </c>
      <c r="J27" s="36" t="n">
        <v>0</v>
      </c>
      <c r="K27" s="36" t="n">
        <v>0</v>
      </c>
      <c r="L27" s="36" t="n">
        <v>0</v>
      </c>
      <c r="M27" s="36" t="n">
        <v>0</v>
      </c>
      <c r="N27" s="36" t="n">
        <v>0</v>
      </c>
      <c r="O27" s="36" t="n">
        <v>0</v>
      </c>
      <c r="P27" s="36" t="n">
        <v>800</v>
      </c>
      <c r="Q27" s="36" t="n">
        <v>800</v>
      </c>
      <c r="R27" s="36" t="n">
        <v>800</v>
      </c>
      <c r="S27" s="36" t="n">
        <v>800</v>
      </c>
      <c r="T27" s="36" t="n">
        <v>800</v>
      </c>
      <c r="U27" s="36" t="n">
        <v>800</v>
      </c>
      <c r="V27" s="36" t="n">
        <v>800</v>
      </c>
      <c r="W27" s="36" t="n">
        <v>800</v>
      </c>
      <c r="X27" s="36" t="n">
        <v>800</v>
      </c>
      <c r="Y27" s="36" t="n">
        <v>800</v>
      </c>
      <c r="Z27" s="36" t="n">
        <v>800</v>
      </c>
      <c r="AA27" s="36" t="n">
        <v>800</v>
      </c>
      <c r="AB27" s="36" t="n">
        <v>800</v>
      </c>
      <c r="AC27" s="36" t="n">
        <v>800</v>
      </c>
      <c r="AD27" s="36" t="n">
        <v>800</v>
      </c>
      <c r="AE27" s="36" t="n">
        <v>800</v>
      </c>
      <c r="AF27" s="36" t="n">
        <v>800</v>
      </c>
      <c r="AG27" s="36" t="n">
        <v>800</v>
      </c>
      <c r="AH27" s="36" t="n">
        <v>800</v>
      </c>
      <c r="AI27" s="36" t="n">
        <v>800</v>
      </c>
      <c r="AJ27" s="36" t="n">
        <v>800</v>
      </c>
      <c r="AK27" s="36" t="n">
        <v>800</v>
      </c>
      <c r="AL27" s="36" t="n">
        <v>800</v>
      </c>
      <c r="AM27" s="36" t="n">
        <v>800</v>
      </c>
      <c r="AN27" s="36" t="n">
        <v>800</v>
      </c>
      <c r="AO27" s="36" t="n">
        <v>800</v>
      </c>
      <c r="AP27" s="36" t="n">
        <v>800</v>
      </c>
      <c r="AQ27" s="36" t="n">
        <v>800</v>
      </c>
      <c r="AR27" s="36" t="n">
        <v>800</v>
      </c>
      <c r="AS27" s="36" t="n">
        <v>800</v>
      </c>
      <c r="AT27" s="36" t="n">
        <v>800</v>
      </c>
      <c r="AU27" s="36" t="n">
        <v>800</v>
      </c>
      <c r="AV27" s="36" t="n">
        <v>800</v>
      </c>
      <c r="AW27" s="36" t="n">
        <v>800</v>
      </c>
      <c r="AX27" s="36" t="n">
        <v>800</v>
      </c>
      <c r="AY27" s="36" t="n">
        <v>800</v>
      </c>
      <c r="AZ27" s="36" t="n">
        <v>800</v>
      </c>
      <c r="BA27" s="36" t="n">
        <v>800</v>
      </c>
      <c r="BB27" s="36" t="n">
        <v>800</v>
      </c>
      <c r="BC27" s="36" t="n">
        <v>800</v>
      </c>
      <c r="BD27" s="36" t="n">
        <v>800</v>
      </c>
      <c r="BE27" s="36" t="n">
        <v>800</v>
      </c>
      <c r="BF27" s="36" t="n">
        <v>800</v>
      </c>
      <c r="BG27" s="36" t="n">
        <v>800</v>
      </c>
      <c r="BH27" s="36" t="n">
        <v>800</v>
      </c>
      <c r="BI27" s="36" t="n">
        <v>800</v>
      </c>
      <c r="BJ27" s="36" t="n">
        <v>800</v>
      </c>
      <c r="BK27" s="36" t="n">
        <v>800</v>
      </c>
      <c r="BL27" s="36" t="n">
        <v>800</v>
      </c>
      <c r="BM27" s="36" t="n">
        <v>800</v>
      </c>
      <c r="BN27" s="36" t="n">
        <v>800</v>
      </c>
      <c r="BO27" s="36" t="n">
        <v>800</v>
      </c>
      <c r="BP27" s="36" t="n">
        <v>800</v>
      </c>
      <c r="BQ27" s="36" t="n">
        <v>800</v>
      </c>
      <c r="BR27" s="36" t="n">
        <v>800</v>
      </c>
      <c r="BS27" s="36" t="n">
        <v>800</v>
      </c>
      <c r="BT27" s="36" t="n">
        <v>800</v>
      </c>
      <c r="BU27" s="36" t="n">
        <v>800</v>
      </c>
      <c r="BV27" s="36" t="n">
        <v>800</v>
      </c>
      <c r="BW27" s="36" t="n">
        <v>800</v>
      </c>
      <c r="BX27" s="36" t="n">
        <v>800</v>
      </c>
      <c r="BY27" s="36" t="n">
        <v>800</v>
      </c>
      <c r="BZ27" s="36" t="n">
        <v>800</v>
      </c>
      <c r="CA27" s="36" t="n">
        <v>800</v>
      </c>
      <c r="CB27" s="36" t="n">
        <v>800</v>
      </c>
      <c r="CC27" s="36" t="n">
        <v>800</v>
      </c>
      <c r="CD27" s="36" t="n">
        <v>800</v>
      </c>
      <c r="CE27" s="36" t="n">
        <v>800</v>
      </c>
      <c r="CF27" s="36" t="n">
        <v>800</v>
      </c>
      <c r="CG27" s="36" t="n">
        <v>800</v>
      </c>
      <c r="CH27" s="36" t="n">
        <v>800</v>
      </c>
      <c r="CI27" s="36" t="n">
        <v>800</v>
      </c>
      <c r="CJ27" s="36" t="n">
        <v>800</v>
      </c>
      <c r="CK27" s="36" t="n">
        <v>800</v>
      </c>
      <c r="CL27" s="36" t="n">
        <v>800</v>
      </c>
      <c r="CM27" s="36" t="n">
        <v>800</v>
      </c>
      <c r="CN27" s="36" t="n">
        <v>800</v>
      </c>
      <c r="CO27" s="36" t="n">
        <v>800</v>
      </c>
      <c r="CP27" s="36" t="n">
        <v>800</v>
      </c>
      <c r="CQ27" s="36" t="n">
        <v>800</v>
      </c>
      <c r="CR27" s="36" t="n">
        <v>800</v>
      </c>
      <c r="CS27" s="36" t="n">
        <v>800</v>
      </c>
      <c r="CT27" s="36" t="n">
        <v>800</v>
      </c>
      <c r="CU27" s="36" t="n">
        <v>800</v>
      </c>
      <c r="CV27" s="36" t="n">
        <v>800</v>
      </c>
      <c r="CW27" s="36" t="n">
        <v>800</v>
      </c>
      <c r="CX27" s="36" t="n">
        <v>800</v>
      </c>
      <c r="CY27" s="36" t="n">
        <v>800</v>
      </c>
      <c r="CZ27" s="36" t="n">
        <v>800</v>
      </c>
      <c r="DA27" s="36" t="n">
        <v>800</v>
      </c>
      <c r="DB27" s="36" t="n">
        <v>800</v>
      </c>
      <c r="DC27" s="36" t="n">
        <v>800</v>
      </c>
      <c r="DD27" s="36" t="n">
        <v>800</v>
      </c>
      <c r="DE27" s="36" t="n">
        <v>800</v>
      </c>
      <c r="DF27" s="36" t="n">
        <v>800</v>
      </c>
      <c r="DG27" s="36" t="n">
        <v>800</v>
      </c>
      <c r="DH27" s="36" t="n">
        <v>800</v>
      </c>
      <c r="DI27" s="36" t="n">
        <v>800</v>
      </c>
      <c r="DJ27" s="36" t="n">
        <v>800</v>
      </c>
      <c r="DK27" s="36" t="n">
        <v>800</v>
      </c>
      <c r="DL27" s="36" t="n">
        <v>800</v>
      </c>
      <c r="DM27" s="36" t="n">
        <v>800</v>
      </c>
      <c r="DN27" s="36" t="n">
        <v>800</v>
      </c>
      <c r="DO27" s="36" t="n">
        <v>800</v>
      </c>
      <c r="DP27" s="36" t="n">
        <v>800</v>
      </c>
      <c r="DQ27" s="36" t="n">
        <v>800</v>
      </c>
      <c r="DR27" s="36" t="n">
        <v>800</v>
      </c>
      <c r="DS27" s="36" t="n">
        <v>800</v>
      </c>
      <c r="DT27" s="36" t="n">
        <v>800</v>
      </c>
      <c r="DU27" s="36" t="n">
        <v>800</v>
      </c>
      <c r="DV27" s="36" t="n">
        <v>800</v>
      </c>
      <c r="DW27" s="36" t="n">
        <v>800</v>
      </c>
      <c r="DX27" s="36" t="n">
        <v>800</v>
      </c>
      <c r="DY27" s="36" t="n">
        <v>800</v>
      </c>
      <c r="DZ27" s="36" t="n">
        <v>800</v>
      </c>
      <c r="EA27" s="36" t="n">
        <v>800</v>
      </c>
      <c r="EB27" s="36" t="n">
        <v>800</v>
      </c>
      <c r="EC27" s="36" t="n">
        <v>800</v>
      </c>
      <c r="ED27" s="36" t="n">
        <v>800</v>
      </c>
      <c r="EE27" s="36" t="n">
        <v>800</v>
      </c>
      <c r="EF27" s="36" t="n">
        <v>800</v>
      </c>
      <c r="EG27" s="36" t="n">
        <v>800</v>
      </c>
      <c r="EH27" s="36" t="n">
        <v>800</v>
      </c>
      <c r="EI27" s="36" t="n">
        <v>800</v>
      </c>
      <c r="EJ27" s="36" t="n">
        <v>800</v>
      </c>
      <c r="EK27" s="36" t="n">
        <v>800</v>
      </c>
      <c r="EL27" s="36" t="n">
        <v>800</v>
      </c>
      <c r="EM27" s="36" t="n">
        <v>800</v>
      </c>
      <c r="EN27" s="36" t="n">
        <v>800</v>
      </c>
      <c r="EO27" s="36" t="n">
        <v>800</v>
      </c>
      <c r="EP27" s="36" t="n">
        <v>800</v>
      </c>
      <c r="EQ27" s="36" t="n">
        <v>800</v>
      </c>
      <c r="ER27" s="36" t="n">
        <v>800</v>
      </c>
      <c r="ES27" s="36" t="n">
        <v>800</v>
      </c>
      <c r="ET27" s="36" t="n">
        <v>800</v>
      </c>
      <c r="EU27" s="36" t="n">
        <v>800</v>
      </c>
      <c r="EV27" s="36" t="n">
        <v>800</v>
      </c>
      <c r="EW27" s="36" t="n">
        <v>800</v>
      </c>
      <c r="EX27" s="36" t="n">
        <v>800</v>
      </c>
      <c r="EY27" s="36" t="n">
        <v>800</v>
      </c>
      <c r="EZ27" s="36" t="n">
        <v>800</v>
      </c>
      <c r="FA27" s="36" t="n">
        <v>800</v>
      </c>
      <c r="FB27" s="36" t="n">
        <v>800</v>
      </c>
      <c r="FC27" s="36" t="n">
        <v>800</v>
      </c>
      <c r="FD27" s="36" t="n">
        <v>800</v>
      </c>
      <c r="FE27" s="36" t="n">
        <v>800</v>
      </c>
      <c r="FF27" s="36" t="n">
        <v>800</v>
      </c>
      <c r="FG27" s="36" t="n">
        <v>800</v>
      </c>
      <c r="FH27" s="36" t="n">
        <v>800</v>
      </c>
      <c r="FI27" s="36" t="n">
        <v>800</v>
      </c>
      <c r="FJ27" s="36" t="n">
        <v>800</v>
      </c>
      <c r="FK27" s="36" t="n">
        <v>800</v>
      </c>
      <c r="FL27" s="36" t="n">
        <v>800</v>
      </c>
      <c r="FM27" s="36" t="n">
        <v>800</v>
      </c>
      <c r="FN27" s="36" t="n">
        <v>800</v>
      </c>
      <c r="FO27" s="36" t="n">
        <v>800</v>
      </c>
      <c r="FP27" s="36" t="n">
        <v>240</v>
      </c>
      <c r="FQ27" s="36" t="n">
        <v>240</v>
      </c>
      <c r="FR27" s="36" t="n">
        <v>240</v>
      </c>
      <c r="FS27" s="36" t="n">
        <v>240</v>
      </c>
      <c r="FT27" s="36" t="n">
        <v>240</v>
      </c>
      <c r="FU27" s="36" t="n">
        <v>240</v>
      </c>
      <c r="FV27" s="36" t="n">
        <v>240</v>
      </c>
      <c r="FW27" s="36" t="n">
        <v>240</v>
      </c>
      <c r="FX27" s="36" t="n">
        <v>240</v>
      </c>
      <c r="FY27" s="36" t="n">
        <v>240</v>
      </c>
      <c r="FZ27" s="36" t="n">
        <v>240</v>
      </c>
      <c r="GA27" s="36" t="n">
        <v>240</v>
      </c>
    </row>
    <row r="28">
      <c r="A28" s="25" t="inlineStr">
        <is>
          <t>Corporate Overheads</t>
        </is>
      </c>
      <c r="B28" s="25" t="inlineStr">
        <is>
          <t>$'000</t>
        </is>
      </c>
      <c r="C28" s="47">
        <f>SUM(D28:GA28)</f>
        <v/>
      </c>
      <c r="D28" s="36" t="n">
        <v>0</v>
      </c>
      <c r="E28" s="36" t="n">
        <v>0</v>
      </c>
      <c r="F28" s="36" t="n">
        <v>0</v>
      </c>
      <c r="G28" s="36" t="n">
        <v>0</v>
      </c>
      <c r="H28" s="36" t="n">
        <v>0</v>
      </c>
      <c r="I28" s="36" t="n">
        <v>0</v>
      </c>
      <c r="J28" s="36" t="n">
        <v>0</v>
      </c>
      <c r="K28" s="36" t="n">
        <v>0</v>
      </c>
      <c r="L28" s="36" t="n">
        <v>0</v>
      </c>
      <c r="M28" s="36" t="n">
        <v>0</v>
      </c>
      <c r="N28" s="36" t="n">
        <v>0</v>
      </c>
      <c r="O28" s="36" t="n">
        <v>0</v>
      </c>
      <c r="P28" s="36" t="n">
        <v>500</v>
      </c>
      <c r="Q28" s="36" t="n">
        <v>500</v>
      </c>
      <c r="R28" s="36" t="n">
        <v>500</v>
      </c>
      <c r="S28" s="36" t="n">
        <v>500</v>
      </c>
      <c r="T28" s="36" t="n">
        <v>500</v>
      </c>
      <c r="U28" s="36" t="n">
        <v>500</v>
      </c>
      <c r="V28" s="36" t="n">
        <v>500</v>
      </c>
      <c r="W28" s="36" t="n">
        <v>500</v>
      </c>
      <c r="X28" s="36" t="n">
        <v>500</v>
      </c>
      <c r="Y28" s="36" t="n">
        <v>500</v>
      </c>
      <c r="Z28" s="36" t="n">
        <v>500</v>
      </c>
      <c r="AA28" s="36" t="n">
        <v>500</v>
      </c>
      <c r="AB28" s="36" t="n">
        <v>500</v>
      </c>
      <c r="AC28" s="36" t="n">
        <v>500</v>
      </c>
      <c r="AD28" s="36" t="n">
        <v>500</v>
      </c>
      <c r="AE28" s="36" t="n">
        <v>500</v>
      </c>
      <c r="AF28" s="36" t="n">
        <v>500</v>
      </c>
      <c r="AG28" s="36" t="n">
        <v>500</v>
      </c>
      <c r="AH28" s="36" t="n">
        <v>500</v>
      </c>
      <c r="AI28" s="36" t="n">
        <v>500</v>
      </c>
      <c r="AJ28" s="36" t="n">
        <v>500</v>
      </c>
      <c r="AK28" s="36" t="n">
        <v>500</v>
      </c>
      <c r="AL28" s="36" t="n">
        <v>500</v>
      </c>
      <c r="AM28" s="36" t="n">
        <v>500</v>
      </c>
      <c r="AN28" s="36" t="n">
        <v>500</v>
      </c>
      <c r="AO28" s="36" t="n">
        <v>500</v>
      </c>
      <c r="AP28" s="36" t="n">
        <v>500</v>
      </c>
      <c r="AQ28" s="36" t="n">
        <v>500</v>
      </c>
      <c r="AR28" s="36" t="n">
        <v>500</v>
      </c>
      <c r="AS28" s="36" t="n">
        <v>500</v>
      </c>
      <c r="AT28" s="36" t="n">
        <v>500</v>
      </c>
      <c r="AU28" s="36" t="n">
        <v>500</v>
      </c>
      <c r="AV28" s="36" t="n">
        <v>500</v>
      </c>
      <c r="AW28" s="36" t="n">
        <v>500</v>
      </c>
      <c r="AX28" s="36" t="n">
        <v>500</v>
      </c>
      <c r="AY28" s="36" t="n">
        <v>500</v>
      </c>
      <c r="AZ28" s="36" t="n">
        <v>500</v>
      </c>
      <c r="BA28" s="36" t="n">
        <v>500</v>
      </c>
      <c r="BB28" s="36" t="n">
        <v>500</v>
      </c>
      <c r="BC28" s="36" t="n">
        <v>500</v>
      </c>
      <c r="BD28" s="36" t="n">
        <v>500</v>
      </c>
      <c r="BE28" s="36" t="n">
        <v>500</v>
      </c>
      <c r="BF28" s="36" t="n">
        <v>500</v>
      </c>
      <c r="BG28" s="36" t="n">
        <v>500</v>
      </c>
      <c r="BH28" s="36" t="n">
        <v>500</v>
      </c>
      <c r="BI28" s="36" t="n">
        <v>500</v>
      </c>
      <c r="BJ28" s="36" t="n">
        <v>500</v>
      </c>
      <c r="BK28" s="36" t="n">
        <v>500</v>
      </c>
      <c r="BL28" s="36" t="n">
        <v>500</v>
      </c>
      <c r="BM28" s="36" t="n">
        <v>500</v>
      </c>
      <c r="BN28" s="36" t="n">
        <v>500</v>
      </c>
      <c r="BO28" s="36" t="n">
        <v>500</v>
      </c>
      <c r="BP28" s="36" t="n">
        <v>500</v>
      </c>
      <c r="BQ28" s="36" t="n">
        <v>500</v>
      </c>
      <c r="BR28" s="36" t="n">
        <v>500</v>
      </c>
      <c r="BS28" s="36" t="n">
        <v>500</v>
      </c>
      <c r="BT28" s="36" t="n">
        <v>500</v>
      </c>
      <c r="BU28" s="36" t="n">
        <v>500</v>
      </c>
      <c r="BV28" s="36" t="n">
        <v>500</v>
      </c>
      <c r="BW28" s="36" t="n">
        <v>500</v>
      </c>
      <c r="BX28" s="36" t="n">
        <v>500</v>
      </c>
      <c r="BY28" s="36" t="n">
        <v>500</v>
      </c>
      <c r="BZ28" s="36" t="n">
        <v>500</v>
      </c>
      <c r="CA28" s="36" t="n">
        <v>500</v>
      </c>
      <c r="CB28" s="36" t="n">
        <v>500</v>
      </c>
      <c r="CC28" s="36" t="n">
        <v>500</v>
      </c>
      <c r="CD28" s="36" t="n">
        <v>500</v>
      </c>
      <c r="CE28" s="36" t="n">
        <v>500</v>
      </c>
      <c r="CF28" s="36" t="n">
        <v>500</v>
      </c>
      <c r="CG28" s="36" t="n">
        <v>500</v>
      </c>
      <c r="CH28" s="36" t="n">
        <v>500</v>
      </c>
      <c r="CI28" s="36" t="n">
        <v>500</v>
      </c>
      <c r="CJ28" s="36" t="n">
        <v>500</v>
      </c>
      <c r="CK28" s="36" t="n">
        <v>500</v>
      </c>
      <c r="CL28" s="36" t="n">
        <v>500</v>
      </c>
      <c r="CM28" s="36" t="n">
        <v>500</v>
      </c>
      <c r="CN28" s="36" t="n">
        <v>500</v>
      </c>
      <c r="CO28" s="36" t="n">
        <v>500</v>
      </c>
      <c r="CP28" s="36" t="n">
        <v>500</v>
      </c>
      <c r="CQ28" s="36" t="n">
        <v>500</v>
      </c>
      <c r="CR28" s="36" t="n">
        <v>500</v>
      </c>
      <c r="CS28" s="36" t="n">
        <v>500</v>
      </c>
      <c r="CT28" s="36" t="n">
        <v>500</v>
      </c>
      <c r="CU28" s="36" t="n">
        <v>500</v>
      </c>
      <c r="CV28" s="36" t="n">
        <v>500</v>
      </c>
      <c r="CW28" s="36" t="n">
        <v>500</v>
      </c>
      <c r="CX28" s="36" t="n">
        <v>500</v>
      </c>
      <c r="CY28" s="36" t="n">
        <v>500</v>
      </c>
      <c r="CZ28" s="36" t="n">
        <v>500</v>
      </c>
      <c r="DA28" s="36" t="n">
        <v>500</v>
      </c>
      <c r="DB28" s="36" t="n">
        <v>500</v>
      </c>
      <c r="DC28" s="36" t="n">
        <v>500</v>
      </c>
      <c r="DD28" s="36" t="n">
        <v>500</v>
      </c>
      <c r="DE28" s="36" t="n">
        <v>500</v>
      </c>
      <c r="DF28" s="36" t="n">
        <v>500</v>
      </c>
      <c r="DG28" s="36" t="n">
        <v>500</v>
      </c>
      <c r="DH28" s="36" t="n">
        <v>500</v>
      </c>
      <c r="DI28" s="36" t="n">
        <v>500</v>
      </c>
      <c r="DJ28" s="36" t="n">
        <v>500</v>
      </c>
      <c r="DK28" s="36" t="n">
        <v>500</v>
      </c>
      <c r="DL28" s="36" t="n">
        <v>500</v>
      </c>
      <c r="DM28" s="36" t="n">
        <v>500</v>
      </c>
      <c r="DN28" s="36" t="n">
        <v>500</v>
      </c>
      <c r="DO28" s="36" t="n">
        <v>500</v>
      </c>
      <c r="DP28" s="36" t="n">
        <v>500</v>
      </c>
      <c r="DQ28" s="36" t="n">
        <v>500</v>
      </c>
      <c r="DR28" s="36" t="n">
        <v>500</v>
      </c>
      <c r="DS28" s="36" t="n">
        <v>500</v>
      </c>
      <c r="DT28" s="36" t="n">
        <v>500</v>
      </c>
      <c r="DU28" s="36" t="n">
        <v>500</v>
      </c>
      <c r="DV28" s="36" t="n">
        <v>500</v>
      </c>
      <c r="DW28" s="36" t="n">
        <v>500</v>
      </c>
      <c r="DX28" s="36" t="n">
        <v>500</v>
      </c>
      <c r="DY28" s="36" t="n">
        <v>500</v>
      </c>
      <c r="DZ28" s="36" t="n">
        <v>500</v>
      </c>
      <c r="EA28" s="36" t="n">
        <v>500</v>
      </c>
      <c r="EB28" s="36" t="n">
        <v>500</v>
      </c>
      <c r="EC28" s="36" t="n">
        <v>500</v>
      </c>
      <c r="ED28" s="36" t="n">
        <v>500</v>
      </c>
      <c r="EE28" s="36" t="n">
        <v>500</v>
      </c>
      <c r="EF28" s="36" t="n">
        <v>500</v>
      </c>
      <c r="EG28" s="36" t="n">
        <v>500</v>
      </c>
      <c r="EH28" s="36" t="n">
        <v>500</v>
      </c>
      <c r="EI28" s="36" t="n">
        <v>500</v>
      </c>
      <c r="EJ28" s="36" t="n">
        <v>500</v>
      </c>
      <c r="EK28" s="36" t="n">
        <v>500</v>
      </c>
      <c r="EL28" s="36" t="n">
        <v>500</v>
      </c>
      <c r="EM28" s="36" t="n">
        <v>500</v>
      </c>
      <c r="EN28" s="36" t="n">
        <v>500</v>
      </c>
      <c r="EO28" s="36" t="n">
        <v>500</v>
      </c>
      <c r="EP28" s="36" t="n">
        <v>500</v>
      </c>
      <c r="EQ28" s="36" t="n">
        <v>500</v>
      </c>
      <c r="ER28" s="36" t="n">
        <v>500</v>
      </c>
      <c r="ES28" s="36" t="n">
        <v>500</v>
      </c>
      <c r="ET28" s="36" t="n">
        <v>500</v>
      </c>
      <c r="EU28" s="36" t="n">
        <v>500</v>
      </c>
      <c r="EV28" s="36" t="n">
        <v>500</v>
      </c>
      <c r="EW28" s="36" t="n">
        <v>500</v>
      </c>
      <c r="EX28" s="36" t="n">
        <v>500</v>
      </c>
      <c r="EY28" s="36" t="n">
        <v>500</v>
      </c>
      <c r="EZ28" s="36" t="n">
        <v>500</v>
      </c>
      <c r="FA28" s="36" t="n">
        <v>500</v>
      </c>
      <c r="FB28" s="36" t="n">
        <v>500</v>
      </c>
      <c r="FC28" s="36" t="n">
        <v>500</v>
      </c>
      <c r="FD28" s="36" t="n">
        <v>500</v>
      </c>
      <c r="FE28" s="36" t="n">
        <v>500</v>
      </c>
      <c r="FF28" s="36" t="n">
        <v>500</v>
      </c>
      <c r="FG28" s="36" t="n">
        <v>500</v>
      </c>
      <c r="FH28" s="36" t="n">
        <v>500</v>
      </c>
      <c r="FI28" s="36" t="n">
        <v>500</v>
      </c>
      <c r="FJ28" s="36" t="n">
        <v>500</v>
      </c>
      <c r="FK28" s="36" t="n">
        <v>500</v>
      </c>
      <c r="FL28" s="36" t="n">
        <v>500</v>
      </c>
      <c r="FM28" s="36" t="n">
        <v>500</v>
      </c>
      <c r="FN28" s="36" t="n">
        <v>500</v>
      </c>
      <c r="FO28" s="36" t="n">
        <v>500</v>
      </c>
      <c r="FP28" s="36" t="n">
        <v>150</v>
      </c>
      <c r="FQ28" s="36" t="n">
        <v>150</v>
      </c>
      <c r="FR28" s="36" t="n">
        <v>150</v>
      </c>
      <c r="FS28" s="36" t="n">
        <v>150</v>
      </c>
      <c r="FT28" s="36" t="n">
        <v>150</v>
      </c>
      <c r="FU28" s="36" t="n">
        <v>150</v>
      </c>
      <c r="FV28" s="36" t="n">
        <v>150</v>
      </c>
      <c r="FW28" s="36" t="n">
        <v>150</v>
      </c>
      <c r="FX28" s="36" t="n">
        <v>150</v>
      </c>
      <c r="FY28" s="36" t="n">
        <v>150</v>
      </c>
      <c r="FZ28" s="36" t="n">
        <v>150</v>
      </c>
      <c r="GA28" s="36" t="n">
        <v>150</v>
      </c>
    </row>
    <row r="29">
      <c r="A29" s="25" t="inlineStr">
        <is>
          <t>Insurance</t>
        </is>
      </c>
      <c r="B29" s="25" t="inlineStr">
        <is>
          <t>$'000</t>
        </is>
      </c>
      <c r="C29" s="47">
        <f>SUM(D29:GA29)</f>
        <v/>
      </c>
      <c r="D29" s="36" t="n">
        <v>0</v>
      </c>
      <c r="E29" s="36" t="n">
        <v>0</v>
      </c>
      <c r="F29" s="36" t="n">
        <v>0</v>
      </c>
      <c r="G29" s="36" t="n">
        <v>0</v>
      </c>
      <c r="H29" s="36" t="n">
        <v>0</v>
      </c>
      <c r="I29" s="36" t="n">
        <v>0</v>
      </c>
      <c r="J29" s="36" t="n">
        <v>0</v>
      </c>
      <c r="K29" s="36" t="n">
        <v>0</v>
      </c>
      <c r="L29" s="36" t="n">
        <v>0</v>
      </c>
      <c r="M29" s="36" t="n">
        <v>0</v>
      </c>
      <c r="N29" s="36" t="n">
        <v>0</v>
      </c>
      <c r="O29" s="36" t="n">
        <v>0</v>
      </c>
      <c r="P29" s="36" t="n">
        <v>300</v>
      </c>
      <c r="Q29" s="36" t="n">
        <v>300</v>
      </c>
      <c r="R29" s="36" t="n">
        <v>300</v>
      </c>
      <c r="S29" s="36" t="n">
        <v>300</v>
      </c>
      <c r="T29" s="36" t="n">
        <v>300</v>
      </c>
      <c r="U29" s="36" t="n">
        <v>300</v>
      </c>
      <c r="V29" s="36" t="n">
        <v>300</v>
      </c>
      <c r="W29" s="36" t="n">
        <v>300</v>
      </c>
      <c r="X29" s="36" t="n">
        <v>300</v>
      </c>
      <c r="Y29" s="36" t="n">
        <v>300</v>
      </c>
      <c r="Z29" s="36" t="n">
        <v>300</v>
      </c>
      <c r="AA29" s="36" t="n">
        <v>300</v>
      </c>
      <c r="AB29" s="36" t="n">
        <v>300</v>
      </c>
      <c r="AC29" s="36" t="n">
        <v>300</v>
      </c>
      <c r="AD29" s="36" t="n">
        <v>300</v>
      </c>
      <c r="AE29" s="36" t="n">
        <v>300</v>
      </c>
      <c r="AF29" s="36" t="n">
        <v>300</v>
      </c>
      <c r="AG29" s="36" t="n">
        <v>300</v>
      </c>
      <c r="AH29" s="36" t="n">
        <v>300</v>
      </c>
      <c r="AI29" s="36" t="n">
        <v>300</v>
      </c>
      <c r="AJ29" s="36" t="n">
        <v>300</v>
      </c>
      <c r="AK29" s="36" t="n">
        <v>300</v>
      </c>
      <c r="AL29" s="36" t="n">
        <v>300</v>
      </c>
      <c r="AM29" s="36" t="n">
        <v>300</v>
      </c>
      <c r="AN29" s="36" t="n">
        <v>300</v>
      </c>
      <c r="AO29" s="36" t="n">
        <v>300</v>
      </c>
      <c r="AP29" s="36" t="n">
        <v>300</v>
      </c>
      <c r="AQ29" s="36" t="n">
        <v>300</v>
      </c>
      <c r="AR29" s="36" t="n">
        <v>300</v>
      </c>
      <c r="AS29" s="36" t="n">
        <v>300</v>
      </c>
      <c r="AT29" s="36" t="n">
        <v>300</v>
      </c>
      <c r="AU29" s="36" t="n">
        <v>300</v>
      </c>
      <c r="AV29" s="36" t="n">
        <v>300</v>
      </c>
      <c r="AW29" s="36" t="n">
        <v>300</v>
      </c>
      <c r="AX29" s="36" t="n">
        <v>300</v>
      </c>
      <c r="AY29" s="36" t="n">
        <v>300</v>
      </c>
      <c r="AZ29" s="36" t="n">
        <v>300</v>
      </c>
      <c r="BA29" s="36" t="n">
        <v>300</v>
      </c>
      <c r="BB29" s="36" t="n">
        <v>300</v>
      </c>
      <c r="BC29" s="36" t="n">
        <v>300</v>
      </c>
      <c r="BD29" s="36" t="n">
        <v>300</v>
      </c>
      <c r="BE29" s="36" t="n">
        <v>300</v>
      </c>
      <c r="BF29" s="36" t="n">
        <v>300</v>
      </c>
      <c r="BG29" s="36" t="n">
        <v>300</v>
      </c>
      <c r="BH29" s="36" t="n">
        <v>300</v>
      </c>
      <c r="BI29" s="36" t="n">
        <v>300</v>
      </c>
      <c r="BJ29" s="36" t="n">
        <v>300</v>
      </c>
      <c r="BK29" s="36" t="n">
        <v>300</v>
      </c>
      <c r="BL29" s="36" t="n">
        <v>300</v>
      </c>
      <c r="BM29" s="36" t="n">
        <v>300</v>
      </c>
      <c r="BN29" s="36" t="n">
        <v>300</v>
      </c>
      <c r="BO29" s="36" t="n">
        <v>300</v>
      </c>
      <c r="BP29" s="36" t="n">
        <v>300</v>
      </c>
      <c r="BQ29" s="36" t="n">
        <v>300</v>
      </c>
      <c r="BR29" s="36" t="n">
        <v>300</v>
      </c>
      <c r="BS29" s="36" t="n">
        <v>300</v>
      </c>
      <c r="BT29" s="36" t="n">
        <v>300</v>
      </c>
      <c r="BU29" s="36" t="n">
        <v>300</v>
      </c>
      <c r="BV29" s="36" t="n">
        <v>300</v>
      </c>
      <c r="BW29" s="36" t="n">
        <v>300</v>
      </c>
      <c r="BX29" s="36" t="n">
        <v>300</v>
      </c>
      <c r="BY29" s="36" t="n">
        <v>300</v>
      </c>
      <c r="BZ29" s="36" t="n">
        <v>300</v>
      </c>
      <c r="CA29" s="36" t="n">
        <v>300</v>
      </c>
      <c r="CB29" s="36" t="n">
        <v>300</v>
      </c>
      <c r="CC29" s="36" t="n">
        <v>300</v>
      </c>
      <c r="CD29" s="36" t="n">
        <v>300</v>
      </c>
      <c r="CE29" s="36" t="n">
        <v>300</v>
      </c>
      <c r="CF29" s="36" t="n">
        <v>300</v>
      </c>
      <c r="CG29" s="36" t="n">
        <v>300</v>
      </c>
      <c r="CH29" s="36" t="n">
        <v>300</v>
      </c>
      <c r="CI29" s="36" t="n">
        <v>300</v>
      </c>
      <c r="CJ29" s="36" t="n">
        <v>300</v>
      </c>
      <c r="CK29" s="36" t="n">
        <v>300</v>
      </c>
      <c r="CL29" s="36" t="n">
        <v>300</v>
      </c>
      <c r="CM29" s="36" t="n">
        <v>300</v>
      </c>
      <c r="CN29" s="36" t="n">
        <v>300</v>
      </c>
      <c r="CO29" s="36" t="n">
        <v>300</v>
      </c>
      <c r="CP29" s="36" t="n">
        <v>300</v>
      </c>
      <c r="CQ29" s="36" t="n">
        <v>300</v>
      </c>
      <c r="CR29" s="36" t="n">
        <v>300</v>
      </c>
      <c r="CS29" s="36" t="n">
        <v>300</v>
      </c>
      <c r="CT29" s="36" t="n">
        <v>300</v>
      </c>
      <c r="CU29" s="36" t="n">
        <v>300</v>
      </c>
      <c r="CV29" s="36" t="n">
        <v>300</v>
      </c>
      <c r="CW29" s="36" t="n">
        <v>300</v>
      </c>
      <c r="CX29" s="36" t="n">
        <v>300</v>
      </c>
      <c r="CY29" s="36" t="n">
        <v>300</v>
      </c>
      <c r="CZ29" s="36" t="n">
        <v>300</v>
      </c>
      <c r="DA29" s="36" t="n">
        <v>300</v>
      </c>
      <c r="DB29" s="36" t="n">
        <v>300</v>
      </c>
      <c r="DC29" s="36" t="n">
        <v>300</v>
      </c>
      <c r="DD29" s="36" t="n">
        <v>300</v>
      </c>
      <c r="DE29" s="36" t="n">
        <v>300</v>
      </c>
      <c r="DF29" s="36" t="n">
        <v>300</v>
      </c>
      <c r="DG29" s="36" t="n">
        <v>300</v>
      </c>
      <c r="DH29" s="36" t="n">
        <v>300</v>
      </c>
      <c r="DI29" s="36" t="n">
        <v>300</v>
      </c>
      <c r="DJ29" s="36" t="n">
        <v>300</v>
      </c>
      <c r="DK29" s="36" t="n">
        <v>300</v>
      </c>
      <c r="DL29" s="36" t="n">
        <v>300</v>
      </c>
      <c r="DM29" s="36" t="n">
        <v>300</v>
      </c>
      <c r="DN29" s="36" t="n">
        <v>300</v>
      </c>
      <c r="DO29" s="36" t="n">
        <v>300</v>
      </c>
      <c r="DP29" s="36" t="n">
        <v>300</v>
      </c>
      <c r="DQ29" s="36" t="n">
        <v>300</v>
      </c>
      <c r="DR29" s="36" t="n">
        <v>300</v>
      </c>
      <c r="DS29" s="36" t="n">
        <v>300</v>
      </c>
      <c r="DT29" s="36" t="n">
        <v>300</v>
      </c>
      <c r="DU29" s="36" t="n">
        <v>300</v>
      </c>
      <c r="DV29" s="36" t="n">
        <v>300</v>
      </c>
      <c r="DW29" s="36" t="n">
        <v>300</v>
      </c>
      <c r="DX29" s="36" t="n">
        <v>300</v>
      </c>
      <c r="DY29" s="36" t="n">
        <v>300</v>
      </c>
      <c r="DZ29" s="36" t="n">
        <v>300</v>
      </c>
      <c r="EA29" s="36" t="n">
        <v>300</v>
      </c>
      <c r="EB29" s="36" t="n">
        <v>300</v>
      </c>
      <c r="EC29" s="36" t="n">
        <v>300</v>
      </c>
      <c r="ED29" s="36" t="n">
        <v>300</v>
      </c>
      <c r="EE29" s="36" t="n">
        <v>300</v>
      </c>
      <c r="EF29" s="36" t="n">
        <v>300</v>
      </c>
      <c r="EG29" s="36" t="n">
        <v>300</v>
      </c>
      <c r="EH29" s="36" t="n">
        <v>300</v>
      </c>
      <c r="EI29" s="36" t="n">
        <v>300</v>
      </c>
      <c r="EJ29" s="36" t="n">
        <v>300</v>
      </c>
      <c r="EK29" s="36" t="n">
        <v>300</v>
      </c>
      <c r="EL29" s="36" t="n">
        <v>300</v>
      </c>
      <c r="EM29" s="36" t="n">
        <v>300</v>
      </c>
      <c r="EN29" s="36" t="n">
        <v>300</v>
      </c>
      <c r="EO29" s="36" t="n">
        <v>300</v>
      </c>
      <c r="EP29" s="36" t="n">
        <v>300</v>
      </c>
      <c r="EQ29" s="36" t="n">
        <v>300</v>
      </c>
      <c r="ER29" s="36" t="n">
        <v>300</v>
      </c>
      <c r="ES29" s="36" t="n">
        <v>300</v>
      </c>
      <c r="ET29" s="36" t="n">
        <v>300</v>
      </c>
      <c r="EU29" s="36" t="n">
        <v>300</v>
      </c>
      <c r="EV29" s="36" t="n">
        <v>300</v>
      </c>
      <c r="EW29" s="36" t="n">
        <v>300</v>
      </c>
      <c r="EX29" s="36" t="n">
        <v>300</v>
      </c>
      <c r="EY29" s="36" t="n">
        <v>300</v>
      </c>
      <c r="EZ29" s="36" t="n">
        <v>300</v>
      </c>
      <c r="FA29" s="36" t="n">
        <v>300</v>
      </c>
      <c r="FB29" s="36" t="n">
        <v>300</v>
      </c>
      <c r="FC29" s="36" t="n">
        <v>300</v>
      </c>
      <c r="FD29" s="36" t="n">
        <v>300</v>
      </c>
      <c r="FE29" s="36" t="n">
        <v>300</v>
      </c>
      <c r="FF29" s="36" t="n">
        <v>300</v>
      </c>
      <c r="FG29" s="36" t="n">
        <v>300</v>
      </c>
      <c r="FH29" s="36" t="n">
        <v>300</v>
      </c>
      <c r="FI29" s="36" t="n">
        <v>300</v>
      </c>
      <c r="FJ29" s="36" t="n">
        <v>300</v>
      </c>
      <c r="FK29" s="36" t="n">
        <v>300</v>
      </c>
      <c r="FL29" s="36" t="n">
        <v>300</v>
      </c>
      <c r="FM29" s="36" t="n">
        <v>300</v>
      </c>
      <c r="FN29" s="36" t="n">
        <v>300</v>
      </c>
      <c r="FO29" s="36" t="n">
        <v>300</v>
      </c>
      <c r="FP29" s="36" t="n">
        <v>90</v>
      </c>
      <c r="FQ29" s="36" t="n">
        <v>90</v>
      </c>
      <c r="FR29" s="36" t="n">
        <v>90</v>
      </c>
      <c r="FS29" s="36" t="n">
        <v>90</v>
      </c>
      <c r="FT29" s="36" t="n">
        <v>90</v>
      </c>
      <c r="FU29" s="36" t="n">
        <v>90</v>
      </c>
      <c r="FV29" s="36" t="n">
        <v>90</v>
      </c>
      <c r="FW29" s="36" t="n">
        <v>90</v>
      </c>
      <c r="FX29" s="36" t="n">
        <v>90</v>
      </c>
      <c r="FY29" s="36" t="n">
        <v>90</v>
      </c>
      <c r="FZ29" s="36" t="n">
        <v>90</v>
      </c>
      <c r="GA29" s="36" t="n">
        <v>90</v>
      </c>
    </row>
    <row r="30">
      <c r="A30" s="25" t="inlineStr">
        <is>
          <t>Security</t>
        </is>
      </c>
      <c r="B30" s="25" t="inlineStr">
        <is>
          <t>$'000</t>
        </is>
      </c>
      <c r="C30" s="47">
        <f>SUM(D30:GA30)</f>
        <v/>
      </c>
      <c r="D30" s="36" t="n">
        <v>0</v>
      </c>
      <c r="E30" s="36" t="n">
        <v>0</v>
      </c>
      <c r="F30" s="36" t="n">
        <v>0</v>
      </c>
      <c r="G30" s="36" t="n">
        <v>0</v>
      </c>
      <c r="H30" s="36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250</v>
      </c>
      <c r="Q30" s="36" t="n">
        <v>250</v>
      </c>
      <c r="R30" s="36" t="n">
        <v>250</v>
      </c>
      <c r="S30" s="36" t="n">
        <v>250</v>
      </c>
      <c r="T30" s="36" t="n">
        <v>250</v>
      </c>
      <c r="U30" s="36" t="n">
        <v>250</v>
      </c>
      <c r="V30" s="36" t="n">
        <v>250</v>
      </c>
      <c r="W30" s="36" t="n">
        <v>250</v>
      </c>
      <c r="X30" s="36" t="n">
        <v>250</v>
      </c>
      <c r="Y30" s="36" t="n">
        <v>250</v>
      </c>
      <c r="Z30" s="36" t="n">
        <v>250</v>
      </c>
      <c r="AA30" s="36" t="n">
        <v>250</v>
      </c>
      <c r="AB30" s="36" t="n">
        <v>250</v>
      </c>
      <c r="AC30" s="36" t="n">
        <v>250</v>
      </c>
      <c r="AD30" s="36" t="n">
        <v>250</v>
      </c>
      <c r="AE30" s="36" t="n">
        <v>250</v>
      </c>
      <c r="AF30" s="36" t="n">
        <v>250</v>
      </c>
      <c r="AG30" s="36" t="n">
        <v>250</v>
      </c>
      <c r="AH30" s="36" t="n">
        <v>250</v>
      </c>
      <c r="AI30" s="36" t="n">
        <v>250</v>
      </c>
      <c r="AJ30" s="36" t="n">
        <v>250</v>
      </c>
      <c r="AK30" s="36" t="n">
        <v>250</v>
      </c>
      <c r="AL30" s="36" t="n">
        <v>250</v>
      </c>
      <c r="AM30" s="36" t="n">
        <v>250</v>
      </c>
      <c r="AN30" s="36" t="n">
        <v>250</v>
      </c>
      <c r="AO30" s="36" t="n">
        <v>250</v>
      </c>
      <c r="AP30" s="36" t="n">
        <v>250</v>
      </c>
      <c r="AQ30" s="36" t="n">
        <v>250</v>
      </c>
      <c r="AR30" s="36" t="n">
        <v>250</v>
      </c>
      <c r="AS30" s="36" t="n">
        <v>250</v>
      </c>
      <c r="AT30" s="36" t="n">
        <v>250</v>
      </c>
      <c r="AU30" s="36" t="n">
        <v>250</v>
      </c>
      <c r="AV30" s="36" t="n">
        <v>250</v>
      </c>
      <c r="AW30" s="36" t="n">
        <v>250</v>
      </c>
      <c r="AX30" s="36" t="n">
        <v>250</v>
      </c>
      <c r="AY30" s="36" t="n">
        <v>250</v>
      </c>
      <c r="AZ30" s="36" t="n">
        <v>250</v>
      </c>
      <c r="BA30" s="36" t="n">
        <v>250</v>
      </c>
      <c r="BB30" s="36" t="n">
        <v>250</v>
      </c>
      <c r="BC30" s="36" t="n">
        <v>250</v>
      </c>
      <c r="BD30" s="36" t="n">
        <v>250</v>
      </c>
      <c r="BE30" s="36" t="n">
        <v>250</v>
      </c>
      <c r="BF30" s="36" t="n">
        <v>250</v>
      </c>
      <c r="BG30" s="36" t="n">
        <v>250</v>
      </c>
      <c r="BH30" s="36" t="n">
        <v>250</v>
      </c>
      <c r="BI30" s="36" t="n">
        <v>250</v>
      </c>
      <c r="BJ30" s="36" t="n">
        <v>250</v>
      </c>
      <c r="BK30" s="36" t="n">
        <v>250</v>
      </c>
      <c r="BL30" s="36" t="n">
        <v>250</v>
      </c>
      <c r="BM30" s="36" t="n">
        <v>250</v>
      </c>
      <c r="BN30" s="36" t="n">
        <v>250</v>
      </c>
      <c r="BO30" s="36" t="n">
        <v>250</v>
      </c>
      <c r="BP30" s="36" t="n">
        <v>250</v>
      </c>
      <c r="BQ30" s="36" t="n">
        <v>250</v>
      </c>
      <c r="BR30" s="36" t="n">
        <v>250</v>
      </c>
      <c r="BS30" s="36" t="n">
        <v>250</v>
      </c>
      <c r="BT30" s="36" t="n">
        <v>250</v>
      </c>
      <c r="BU30" s="36" t="n">
        <v>250</v>
      </c>
      <c r="BV30" s="36" t="n">
        <v>250</v>
      </c>
      <c r="BW30" s="36" t="n">
        <v>250</v>
      </c>
      <c r="BX30" s="36" t="n">
        <v>250</v>
      </c>
      <c r="BY30" s="36" t="n">
        <v>250</v>
      </c>
      <c r="BZ30" s="36" t="n">
        <v>250</v>
      </c>
      <c r="CA30" s="36" t="n">
        <v>250</v>
      </c>
      <c r="CB30" s="36" t="n">
        <v>250</v>
      </c>
      <c r="CC30" s="36" t="n">
        <v>250</v>
      </c>
      <c r="CD30" s="36" t="n">
        <v>250</v>
      </c>
      <c r="CE30" s="36" t="n">
        <v>250</v>
      </c>
      <c r="CF30" s="36" t="n">
        <v>250</v>
      </c>
      <c r="CG30" s="36" t="n">
        <v>250</v>
      </c>
      <c r="CH30" s="36" t="n">
        <v>250</v>
      </c>
      <c r="CI30" s="36" t="n">
        <v>250</v>
      </c>
      <c r="CJ30" s="36" t="n">
        <v>250</v>
      </c>
      <c r="CK30" s="36" t="n">
        <v>250</v>
      </c>
      <c r="CL30" s="36" t="n">
        <v>250</v>
      </c>
      <c r="CM30" s="36" t="n">
        <v>250</v>
      </c>
      <c r="CN30" s="36" t="n">
        <v>250</v>
      </c>
      <c r="CO30" s="36" t="n">
        <v>250</v>
      </c>
      <c r="CP30" s="36" t="n">
        <v>250</v>
      </c>
      <c r="CQ30" s="36" t="n">
        <v>250</v>
      </c>
      <c r="CR30" s="36" t="n">
        <v>250</v>
      </c>
      <c r="CS30" s="36" t="n">
        <v>250</v>
      </c>
      <c r="CT30" s="36" t="n">
        <v>250</v>
      </c>
      <c r="CU30" s="36" t="n">
        <v>250</v>
      </c>
      <c r="CV30" s="36" t="n">
        <v>250</v>
      </c>
      <c r="CW30" s="36" t="n">
        <v>250</v>
      </c>
      <c r="CX30" s="36" t="n">
        <v>250</v>
      </c>
      <c r="CY30" s="36" t="n">
        <v>250</v>
      </c>
      <c r="CZ30" s="36" t="n">
        <v>250</v>
      </c>
      <c r="DA30" s="36" t="n">
        <v>250</v>
      </c>
      <c r="DB30" s="36" t="n">
        <v>250</v>
      </c>
      <c r="DC30" s="36" t="n">
        <v>250</v>
      </c>
      <c r="DD30" s="36" t="n">
        <v>250</v>
      </c>
      <c r="DE30" s="36" t="n">
        <v>250</v>
      </c>
      <c r="DF30" s="36" t="n">
        <v>250</v>
      </c>
      <c r="DG30" s="36" t="n">
        <v>250</v>
      </c>
      <c r="DH30" s="36" t="n">
        <v>250</v>
      </c>
      <c r="DI30" s="36" t="n">
        <v>250</v>
      </c>
      <c r="DJ30" s="36" t="n">
        <v>250</v>
      </c>
      <c r="DK30" s="36" t="n">
        <v>250</v>
      </c>
      <c r="DL30" s="36" t="n">
        <v>250</v>
      </c>
      <c r="DM30" s="36" t="n">
        <v>250</v>
      </c>
      <c r="DN30" s="36" t="n">
        <v>250</v>
      </c>
      <c r="DO30" s="36" t="n">
        <v>250</v>
      </c>
      <c r="DP30" s="36" t="n">
        <v>250</v>
      </c>
      <c r="DQ30" s="36" t="n">
        <v>250</v>
      </c>
      <c r="DR30" s="36" t="n">
        <v>250</v>
      </c>
      <c r="DS30" s="36" t="n">
        <v>250</v>
      </c>
      <c r="DT30" s="36" t="n">
        <v>250</v>
      </c>
      <c r="DU30" s="36" t="n">
        <v>250</v>
      </c>
      <c r="DV30" s="36" t="n">
        <v>250</v>
      </c>
      <c r="DW30" s="36" t="n">
        <v>250</v>
      </c>
      <c r="DX30" s="36" t="n">
        <v>250</v>
      </c>
      <c r="DY30" s="36" t="n">
        <v>250</v>
      </c>
      <c r="DZ30" s="36" t="n">
        <v>250</v>
      </c>
      <c r="EA30" s="36" t="n">
        <v>250</v>
      </c>
      <c r="EB30" s="36" t="n">
        <v>250</v>
      </c>
      <c r="EC30" s="36" t="n">
        <v>250</v>
      </c>
      <c r="ED30" s="36" t="n">
        <v>250</v>
      </c>
      <c r="EE30" s="36" t="n">
        <v>250</v>
      </c>
      <c r="EF30" s="36" t="n">
        <v>250</v>
      </c>
      <c r="EG30" s="36" t="n">
        <v>250</v>
      </c>
      <c r="EH30" s="36" t="n">
        <v>250</v>
      </c>
      <c r="EI30" s="36" t="n">
        <v>250</v>
      </c>
      <c r="EJ30" s="36" t="n">
        <v>250</v>
      </c>
      <c r="EK30" s="36" t="n">
        <v>250</v>
      </c>
      <c r="EL30" s="36" t="n">
        <v>250</v>
      </c>
      <c r="EM30" s="36" t="n">
        <v>250</v>
      </c>
      <c r="EN30" s="36" t="n">
        <v>250</v>
      </c>
      <c r="EO30" s="36" t="n">
        <v>250</v>
      </c>
      <c r="EP30" s="36" t="n">
        <v>250</v>
      </c>
      <c r="EQ30" s="36" t="n">
        <v>250</v>
      </c>
      <c r="ER30" s="36" t="n">
        <v>250</v>
      </c>
      <c r="ES30" s="36" t="n">
        <v>250</v>
      </c>
      <c r="ET30" s="36" t="n">
        <v>250</v>
      </c>
      <c r="EU30" s="36" t="n">
        <v>250</v>
      </c>
      <c r="EV30" s="36" t="n">
        <v>250</v>
      </c>
      <c r="EW30" s="36" t="n">
        <v>250</v>
      </c>
      <c r="EX30" s="36" t="n">
        <v>250</v>
      </c>
      <c r="EY30" s="36" t="n">
        <v>250</v>
      </c>
      <c r="EZ30" s="36" t="n">
        <v>250</v>
      </c>
      <c r="FA30" s="36" t="n">
        <v>250</v>
      </c>
      <c r="FB30" s="36" t="n">
        <v>250</v>
      </c>
      <c r="FC30" s="36" t="n">
        <v>250</v>
      </c>
      <c r="FD30" s="36" t="n">
        <v>250</v>
      </c>
      <c r="FE30" s="36" t="n">
        <v>250</v>
      </c>
      <c r="FF30" s="36" t="n">
        <v>250</v>
      </c>
      <c r="FG30" s="36" t="n">
        <v>250</v>
      </c>
      <c r="FH30" s="36" t="n">
        <v>250</v>
      </c>
      <c r="FI30" s="36" t="n">
        <v>250</v>
      </c>
      <c r="FJ30" s="36" t="n">
        <v>250</v>
      </c>
      <c r="FK30" s="36" t="n">
        <v>250</v>
      </c>
      <c r="FL30" s="36" t="n">
        <v>250</v>
      </c>
      <c r="FM30" s="36" t="n">
        <v>250</v>
      </c>
      <c r="FN30" s="36" t="n">
        <v>250</v>
      </c>
      <c r="FO30" s="36" t="n">
        <v>250</v>
      </c>
      <c r="FP30" s="36" t="n">
        <v>75</v>
      </c>
      <c r="FQ30" s="36" t="n">
        <v>75</v>
      </c>
      <c r="FR30" s="36" t="n">
        <v>75</v>
      </c>
      <c r="FS30" s="36" t="n">
        <v>75</v>
      </c>
      <c r="FT30" s="36" t="n">
        <v>75</v>
      </c>
      <c r="FU30" s="36" t="n">
        <v>75</v>
      </c>
      <c r="FV30" s="36" t="n">
        <v>75</v>
      </c>
      <c r="FW30" s="36" t="n">
        <v>75</v>
      </c>
      <c r="FX30" s="36" t="n">
        <v>75</v>
      </c>
      <c r="FY30" s="36" t="n">
        <v>75</v>
      </c>
      <c r="FZ30" s="36" t="n">
        <v>75</v>
      </c>
      <c r="GA30" s="36" t="n">
        <v>75</v>
      </c>
    </row>
    <row r="31">
      <c r="A31" s="25" t="inlineStr">
        <is>
          <t>Community Relations</t>
        </is>
      </c>
      <c r="B31" s="25" t="inlineStr">
        <is>
          <t>$'000</t>
        </is>
      </c>
      <c r="C31" s="47">
        <f>SUM(D31:GA31)</f>
        <v/>
      </c>
      <c r="D31" s="36" t="n">
        <v>0</v>
      </c>
      <c r="E31" s="36" t="n">
        <v>0</v>
      </c>
      <c r="F31" s="36" t="n">
        <v>0</v>
      </c>
      <c r="G31" s="36" t="n">
        <v>0</v>
      </c>
      <c r="H31" s="36" t="n">
        <v>0</v>
      </c>
      <c r="I31" s="36" t="n">
        <v>0</v>
      </c>
      <c r="J31" s="36" t="n">
        <v>0</v>
      </c>
      <c r="K31" s="36" t="n">
        <v>0</v>
      </c>
      <c r="L31" s="36" t="n">
        <v>0</v>
      </c>
      <c r="M31" s="36" t="n">
        <v>0</v>
      </c>
      <c r="N31" s="36" t="n">
        <v>0</v>
      </c>
      <c r="O31" s="36" t="n">
        <v>0</v>
      </c>
      <c r="P31" s="36" t="n">
        <v>150</v>
      </c>
      <c r="Q31" s="36" t="n">
        <v>150</v>
      </c>
      <c r="R31" s="36" t="n">
        <v>150</v>
      </c>
      <c r="S31" s="36" t="n">
        <v>150</v>
      </c>
      <c r="T31" s="36" t="n">
        <v>150</v>
      </c>
      <c r="U31" s="36" t="n">
        <v>150</v>
      </c>
      <c r="V31" s="36" t="n">
        <v>150</v>
      </c>
      <c r="W31" s="36" t="n">
        <v>150</v>
      </c>
      <c r="X31" s="36" t="n">
        <v>150</v>
      </c>
      <c r="Y31" s="36" t="n">
        <v>150</v>
      </c>
      <c r="Z31" s="36" t="n">
        <v>150</v>
      </c>
      <c r="AA31" s="36" t="n">
        <v>150</v>
      </c>
      <c r="AB31" s="36" t="n">
        <v>150</v>
      </c>
      <c r="AC31" s="36" t="n">
        <v>150</v>
      </c>
      <c r="AD31" s="36" t="n">
        <v>150</v>
      </c>
      <c r="AE31" s="36" t="n">
        <v>150</v>
      </c>
      <c r="AF31" s="36" t="n">
        <v>150</v>
      </c>
      <c r="AG31" s="36" t="n">
        <v>150</v>
      </c>
      <c r="AH31" s="36" t="n">
        <v>150</v>
      </c>
      <c r="AI31" s="36" t="n">
        <v>150</v>
      </c>
      <c r="AJ31" s="36" t="n">
        <v>150</v>
      </c>
      <c r="AK31" s="36" t="n">
        <v>150</v>
      </c>
      <c r="AL31" s="36" t="n">
        <v>150</v>
      </c>
      <c r="AM31" s="36" t="n">
        <v>150</v>
      </c>
      <c r="AN31" s="36" t="n">
        <v>150</v>
      </c>
      <c r="AO31" s="36" t="n">
        <v>150</v>
      </c>
      <c r="AP31" s="36" t="n">
        <v>150</v>
      </c>
      <c r="AQ31" s="36" t="n">
        <v>150</v>
      </c>
      <c r="AR31" s="36" t="n">
        <v>150</v>
      </c>
      <c r="AS31" s="36" t="n">
        <v>150</v>
      </c>
      <c r="AT31" s="36" t="n">
        <v>150</v>
      </c>
      <c r="AU31" s="36" t="n">
        <v>150</v>
      </c>
      <c r="AV31" s="36" t="n">
        <v>150</v>
      </c>
      <c r="AW31" s="36" t="n">
        <v>150</v>
      </c>
      <c r="AX31" s="36" t="n">
        <v>150</v>
      </c>
      <c r="AY31" s="36" t="n">
        <v>150</v>
      </c>
      <c r="AZ31" s="36" t="n">
        <v>150</v>
      </c>
      <c r="BA31" s="36" t="n">
        <v>150</v>
      </c>
      <c r="BB31" s="36" t="n">
        <v>150</v>
      </c>
      <c r="BC31" s="36" t="n">
        <v>150</v>
      </c>
      <c r="BD31" s="36" t="n">
        <v>150</v>
      </c>
      <c r="BE31" s="36" t="n">
        <v>150</v>
      </c>
      <c r="BF31" s="36" t="n">
        <v>150</v>
      </c>
      <c r="BG31" s="36" t="n">
        <v>150</v>
      </c>
      <c r="BH31" s="36" t="n">
        <v>150</v>
      </c>
      <c r="BI31" s="36" t="n">
        <v>150</v>
      </c>
      <c r="BJ31" s="36" t="n">
        <v>150</v>
      </c>
      <c r="BK31" s="36" t="n">
        <v>150</v>
      </c>
      <c r="BL31" s="36" t="n">
        <v>150</v>
      </c>
      <c r="BM31" s="36" t="n">
        <v>150</v>
      </c>
      <c r="BN31" s="36" t="n">
        <v>150</v>
      </c>
      <c r="BO31" s="36" t="n">
        <v>150</v>
      </c>
      <c r="BP31" s="36" t="n">
        <v>150</v>
      </c>
      <c r="BQ31" s="36" t="n">
        <v>150</v>
      </c>
      <c r="BR31" s="36" t="n">
        <v>150</v>
      </c>
      <c r="BS31" s="36" t="n">
        <v>150</v>
      </c>
      <c r="BT31" s="36" t="n">
        <v>150</v>
      </c>
      <c r="BU31" s="36" t="n">
        <v>150</v>
      </c>
      <c r="BV31" s="36" t="n">
        <v>150</v>
      </c>
      <c r="BW31" s="36" t="n">
        <v>150</v>
      </c>
      <c r="BX31" s="36" t="n">
        <v>150</v>
      </c>
      <c r="BY31" s="36" t="n">
        <v>150</v>
      </c>
      <c r="BZ31" s="36" t="n">
        <v>150</v>
      </c>
      <c r="CA31" s="36" t="n">
        <v>150</v>
      </c>
      <c r="CB31" s="36" t="n">
        <v>150</v>
      </c>
      <c r="CC31" s="36" t="n">
        <v>150</v>
      </c>
      <c r="CD31" s="36" t="n">
        <v>150</v>
      </c>
      <c r="CE31" s="36" t="n">
        <v>150</v>
      </c>
      <c r="CF31" s="36" t="n">
        <v>150</v>
      </c>
      <c r="CG31" s="36" t="n">
        <v>150</v>
      </c>
      <c r="CH31" s="36" t="n">
        <v>150</v>
      </c>
      <c r="CI31" s="36" t="n">
        <v>150</v>
      </c>
      <c r="CJ31" s="36" t="n">
        <v>150</v>
      </c>
      <c r="CK31" s="36" t="n">
        <v>150</v>
      </c>
      <c r="CL31" s="36" t="n">
        <v>150</v>
      </c>
      <c r="CM31" s="36" t="n">
        <v>150</v>
      </c>
      <c r="CN31" s="36" t="n">
        <v>150</v>
      </c>
      <c r="CO31" s="36" t="n">
        <v>150</v>
      </c>
      <c r="CP31" s="36" t="n">
        <v>150</v>
      </c>
      <c r="CQ31" s="36" t="n">
        <v>150</v>
      </c>
      <c r="CR31" s="36" t="n">
        <v>150</v>
      </c>
      <c r="CS31" s="36" t="n">
        <v>150</v>
      </c>
      <c r="CT31" s="36" t="n">
        <v>150</v>
      </c>
      <c r="CU31" s="36" t="n">
        <v>150</v>
      </c>
      <c r="CV31" s="36" t="n">
        <v>150</v>
      </c>
      <c r="CW31" s="36" t="n">
        <v>150</v>
      </c>
      <c r="CX31" s="36" t="n">
        <v>150</v>
      </c>
      <c r="CY31" s="36" t="n">
        <v>150</v>
      </c>
      <c r="CZ31" s="36" t="n">
        <v>150</v>
      </c>
      <c r="DA31" s="36" t="n">
        <v>150</v>
      </c>
      <c r="DB31" s="36" t="n">
        <v>150</v>
      </c>
      <c r="DC31" s="36" t="n">
        <v>150</v>
      </c>
      <c r="DD31" s="36" t="n">
        <v>150</v>
      </c>
      <c r="DE31" s="36" t="n">
        <v>150</v>
      </c>
      <c r="DF31" s="36" t="n">
        <v>150</v>
      </c>
      <c r="DG31" s="36" t="n">
        <v>150</v>
      </c>
      <c r="DH31" s="36" t="n">
        <v>150</v>
      </c>
      <c r="DI31" s="36" t="n">
        <v>150</v>
      </c>
      <c r="DJ31" s="36" t="n">
        <v>150</v>
      </c>
      <c r="DK31" s="36" t="n">
        <v>150</v>
      </c>
      <c r="DL31" s="36" t="n">
        <v>150</v>
      </c>
      <c r="DM31" s="36" t="n">
        <v>150</v>
      </c>
      <c r="DN31" s="36" t="n">
        <v>150</v>
      </c>
      <c r="DO31" s="36" t="n">
        <v>150</v>
      </c>
      <c r="DP31" s="36" t="n">
        <v>150</v>
      </c>
      <c r="DQ31" s="36" t="n">
        <v>150</v>
      </c>
      <c r="DR31" s="36" t="n">
        <v>150</v>
      </c>
      <c r="DS31" s="36" t="n">
        <v>150</v>
      </c>
      <c r="DT31" s="36" t="n">
        <v>150</v>
      </c>
      <c r="DU31" s="36" t="n">
        <v>150</v>
      </c>
      <c r="DV31" s="36" t="n">
        <v>150</v>
      </c>
      <c r="DW31" s="36" t="n">
        <v>150</v>
      </c>
      <c r="DX31" s="36" t="n">
        <v>150</v>
      </c>
      <c r="DY31" s="36" t="n">
        <v>150</v>
      </c>
      <c r="DZ31" s="36" t="n">
        <v>150</v>
      </c>
      <c r="EA31" s="36" t="n">
        <v>150</v>
      </c>
      <c r="EB31" s="36" t="n">
        <v>150</v>
      </c>
      <c r="EC31" s="36" t="n">
        <v>150</v>
      </c>
      <c r="ED31" s="36" t="n">
        <v>150</v>
      </c>
      <c r="EE31" s="36" t="n">
        <v>150</v>
      </c>
      <c r="EF31" s="36" t="n">
        <v>150</v>
      </c>
      <c r="EG31" s="36" t="n">
        <v>150</v>
      </c>
      <c r="EH31" s="36" t="n">
        <v>150</v>
      </c>
      <c r="EI31" s="36" t="n">
        <v>150</v>
      </c>
      <c r="EJ31" s="36" t="n">
        <v>150</v>
      </c>
      <c r="EK31" s="36" t="n">
        <v>150</v>
      </c>
      <c r="EL31" s="36" t="n">
        <v>150</v>
      </c>
      <c r="EM31" s="36" t="n">
        <v>150</v>
      </c>
      <c r="EN31" s="36" t="n">
        <v>150</v>
      </c>
      <c r="EO31" s="36" t="n">
        <v>150</v>
      </c>
      <c r="EP31" s="36" t="n">
        <v>150</v>
      </c>
      <c r="EQ31" s="36" t="n">
        <v>150</v>
      </c>
      <c r="ER31" s="36" t="n">
        <v>150</v>
      </c>
      <c r="ES31" s="36" t="n">
        <v>150</v>
      </c>
      <c r="ET31" s="36" t="n">
        <v>150</v>
      </c>
      <c r="EU31" s="36" t="n">
        <v>150</v>
      </c>
      <c r="EV31" s="36" t="n">
        <v>150</v>
      </c>
      <c r="EW31" s="36" t="n">
        <v>150</v>
      </c>
      <c r="EX31" s="36" t="n">
        <v>150</v>
      </c>
      <c r="EY31" s="36" t="n">
        <v>150</v>
      </c>
      <c r="EZ31" s="36" t="n">
        <v>150</v>
      </c>
      <c r="FA31" s="36" t="n">
        <v>150</v>
      </c>
      <c r="FB31" s="36" t="n">
        <v>150</v>
      </c>
      <c r="FC31" s="36" t="n">
        <v>150</v>
      </c>
      <c r="FD31" s="36" t="n">
        <v>150</v>
      </c>
      <c r="FE31" s="36" t="n">
        <v>150</v>
      </c>
      <c r="FF31" s="36" t="n">
        <v>150</v>
      </c>
      <c r="FG31" s="36" t="n">
        <v>150</v>
      </c>
      <c r="FH31" s="36" t="n">
        <v>150</v>
      </c>
      <c r="FI31" s="36" t="n">
        <v>150</v>
      </c>
      <c r="FJ31" s="36" t="n">
        <v>150</v>
      </c>
      <c r="FK31" s="36" t="n">
        <v>150</v>
      </c>
      <c r="FL31" s="36" t="n">
        <v>150</v>
      </c>
      <c r="FM31" s="36" t="n">
        <v>150</v>
      </c>
      <c r="FN31" s="36" t="n">
        <v>150</v>
      </c>
      <c r="FO31" s="36" t="n">
        <v>150</v>
      </c>
      <c r="FP31" s="36" t="n">
        <v>45</v>
      </c>
      <c r="FQ31" s="36" t="n">
        <v>45</v>
      </c>
      <c r="FR31" s="36" t="n">
        <v>45</v>
      </c>
      <c r="FS31" s="36" t="n">
        <v>45</v>
      </c>
      <c r="FT31" s="36" t="n">
        <v>45</v>
      </c>
      <c r="FU31" s="36" t="n">
        <v>45</v>
      </c>
      <c r="FV31" s="36" t="n">
        <v>45</v>
      </c>
      <c r="FW31" s="36" t="n">
        <v>45</v>
      </c>
      <c r="FX31" s="36" t="n">
        <v>45</v>
      </c>
      <c r="FY31" s="36" t="n">
        <v>45</v>
      </c>
      <c r="FZ31" s="36" t="n">
        <v>45</v>
      </c>
      <c r="GA31" s="36" t="n">
        <v>45</v>
      </c>
    </row>
    <row r="32">
      <c r="A32" s="25" t="inlineStr">
        <is>
          <t>Environmental Management</t>
        </is>
      </c>
      <c r="B32" s="25" t="inlineStr">
        <is>
          <t>$'000</t>
        </is>
      </c>
      <c r="C32" s="47">
        <f>SUM(D32:GA32)</f>
        <v/>
      </c>
      <c r="D32" s="36" t="n">
        <v>0</v>
      </c>
      <c r="E32" s="36" t="n">
        <v>0</v>
      </c>
      <c r="F32" s="36" t="n">
        <v>0</v>
      </c>
      <c r="G32" s="36" t="n">
        <v>0</v>
      </c>
      <c r="H32" s="36" t="n">
        <v>0</v>
      </c>
      <c r="I32" s="36" t="n">
        <v>0</v>
      </c>
      <c r="J32" s="36" t="n">
        <v>0</v>
      </c>
      <c r="K32" s="36" t="n">
        <v>0</v>
      </c>
      <c r="L32" s="36" t="n">
        <v>0</v>
      </c>
      <c r="M32" s="36" t="n">
        <v>0</v>
      </c>
      <c r="N32" s="36" t="n">
        <v>0</v>
      </c>
      <c r="O32" s="36" t="n">
        <v>0</v>
      </c>
      <c r="P32" s="36" t="n">
        <v>200</v>
      </c>
      <c r="Q32" s="36" t="n">
        <v>200</v>
      </c>
      <c r="R32" s="36" t="n">
        <v>200</v>
      </c>
      <c r="S32" s="36" t="n">
        <v>200</v>
      </c>
      <c r="T32" s="36" t="n">
        <v>200</v>
      </c>
      <c r="U32" s="36" t="n">
        <v>200</v>
      </c>
      <c r="V32" s="36" t="n">
        <v>200</v>
      </c>
      <c r="W32" s="36" t="n">
        <v>200</v>
      </c>
      <c r="X32" s="36" t="n">
        <v>200</v>
      </c>
      <c r="Y32" s="36" t="n">
        <v>200</v>
      </c>
      <c r="Z32" s="36" t="n">
        <v>200</v>
      </c>
      <c r="AA32" s="36" t="n">
        <v>200</v>
      </c>
      <c r="AB32" s="36" t="n">
        <v>200</v>
      </c>
      <c r="AC32" s="36" t="n">
        <v>200</v>
      </c>
      <c r="AD32" s="36" t="n">
        <v>200</v>
      </c>
      <c r="AE32" s="36" t="n">
        <v>200</v>
      </c>
      <c r="AF32" s="36" t="n">
        <v>200</v>
      </c>
      <c r="AG32" s="36" t="n">
        <v>200</v>
      </c>
      <c r="AH32" s="36" t="n">
        <v>200</v>
      </c>
      <c r="AI32" s="36" t="n">
        <v>200</v>
      </c>
      <c r="AJ32" s="36" t="n">
        <v>200</v>
      </c>
      <c r="AK32" s="36" t="n">
        <v>200</v>
      </c>
      <c r="AL32" s="36" t="n">
        <v>200</v>
      </c>
      <c r="AM32" s="36" t="n">
        <v>200</v>
      </c>
      <c r="AN32" s="36" t="n">
        <v>200</v>
      </c>
      <c r="AO32" s="36" t="n">
        <v>200</v>
      </c>
      <c r="AP32" s="36" t="n">
        <v>200</v>
      </c>
      <c r="AQ32" s="36" t="n">
        <v>200</v>
      </c>
      <c r="AR32" s="36" t="n">
        <v>200</v>
      </c>
      <c r="AS32" s="36" t="n">
        <v>200</v>
      </c>
      <c r="AT32" s="36" t="n">
        <v>200</v>
      </c>
      <c r="AU32" s="36" t="n">
        <v>200</v>
      </c>
      <c r="AV32" s="36" t="n">
        <v>200</v>
      </c>
      <c r="AW32" s="36" t="n">
        <v>200</v>
      </c>
      <c r="AX32" s="36" t="n">
        <v>200</v>
      </c>
      <c r="AY32" s="36" t="n">
        <v>200</v>
      </c>
      <c r="AZ32" s="36" t="n">
        <v>200</v>
      </c>
      <c r="BA32" s="36" t="n">
        <v>200</v>
      </c>
      <c r="BB32" s="36" t="n">
        <v>200</v>
      </c>
      <c r="BC32" s="36" t="n">
        <v>200</v>
      </c>
      <c r="BD32" s="36" t="n">
        <v>200</v>
      </c>
      <c r="BE32" s="36" t="n">
        <v>200</v>
      </c>
      <c r="BF32" s="36" t="n">
        <v>200</v>
      </c>
      <c r="BG32" s="36" t="n">
        <v>200</v>
      </c>
      <c r="BH32" s="36" t="n">
        <v>200</v>
      </c>
      <c r="BI32" s="36" t="n">
        <v>200</v>
      </c>
      <c r="BJ32" s="36" t="n">
        <v>200</v>
      </c>
      <c r="BK32" s="36" t="n">
        <v>200</v>
      </c>
      <c r="BL32" s="36" t="n">
        <v>200</v>
      </c>
      <c r="BM32" s="36" t="n">
        <v>200</v>
      </c>
      <c r="BN32" s="36" t="n">
        <v>200</v>
      </c>
      <c r="BO32" s="36" t="n">
        <v>200</v>
      </c>
      <c r="BP32" s="36" t="n">
        <v>200</v>
      </c>
      <c r="BQ32" s="36" t="n">
        <v>200</v>
      </c>
      <c r="BR32" s="36" t="n">
        <v>200</v>
      </c>
      <c r="BS32" s="36" t="n">
        <v>200</v>
      </c>
      <c r="BT32" s="36" t="n">
        <v>200</v>
      </c>
      <c r="BU32" s="36" t="n">
        <v>200</v>
      </c>
      <c r="BV32" s="36" t="n">
        <v>200</v>
      </c>
      <c r="BW32" s="36" t="n">
        <v>200</v>
      </c>
      <c r="BX32" s="36" t="n">
        <v>200</v>
      </c>
      <c r="BY32" s="36" t="n">
        <v>200</v>
      </c>
      <c r="BZ32" s="36" t="n">
        <v>200</v>
      </c>
      <c r="CA32" s="36" t="n">
        <v>200</v>
      </c>
      <c r="CB32" s="36" t="n">
        <v>200</v>
      </c>
      <c r="CC32" s="36" t="n">
        <v>200</v>
      </c>
      <c r="CD32" s="36" t="n">
        <v>200</v>
      </c>
      <c r="CE32" s="36" t="n">
        <v>200</v>
      </c>
      <c r="CF32" s="36" t="n">
        <v>200</v>
      </c>
      <c r="CG32" s="36" t="n">
        <v>200</v>
      </c>
      <c r="CH32" s="36" t="n">
        <v>200</v>
      </c>
      <c r="CI32" s="36" t="n">
        <v>200</v>
      </c>
      <c r="CJ32" s="36" t="n">
        <v>200</v>
      </c>
      <c r="CK32" s="36" t="n">
        <v>200</v>
      </c>
      <c r="CL32" s="36" t="n">
        <v>200</v>
      </c>
      <c r="CM32" s="36" t="n">
        <v>200</v>
      </c>
      <c r="CN32" s="36" t="n">
        <v>200</v>
      </c>
      <c r="CO32" s="36" t="n">
        <v>200</v>
      </c>
      <c r="CP32" s="36" t="n">
        <v>200</v>
      </c>
      <c r="CQ32" s="36" t="n">
        <v>200</v>
      </c>
      <c r="CR32" s="36" t="n">
        <v>200</v>
      </c>
      <c r="CS32" s="36" t="n">
        <v>200</v>
      </c>
      <c r="CT32" s="36" t="n">
        <v>200</v>
      </c>
      <c r="CU32" s="36" t="n">
        <v>200</v>
      </c>
      <c r="CV32" s="36" t="n">
        <v>200</v>
      </c>
      <c r="CW32" s="36" t="n">
        <v>200</v>
      </c>
      <c r="CX32" s="36" t="n">
        <v>200</v>
      </c>
      <c r="CY32" s="36" t="n">
        <v>200</v>
      </c>
      <c r="CZ32" s="36" t="n">
        <v>200</v>
      </c>
      <c r="DA32" s="36" t="n">
        <v>200</v>
      </c>
      <c r="DB32" s="36" t="n">
        <v>200</v>
      </c>
      <c r="DC32" s="36" t="n">
        <v>200</v>
      </c>
      <c r="DD32" s="36" t="n">
        <v>200</v>
      </c>
      <c r="DE32" s="36" t="n">
        <v>200</v>
      </c>
      <c r="DF32" s="36" t="n">
        <v>200</v>
      </c>
      <c r="DG32" s="36" t="n">
        <v>200</v>
      </c>
      <c r="DH32" s="36" t="n">
        <v>200</v>
      </c>
      <c r="DI32" s="36" t="n">
        <v>200</v>
      </c>
      <c r="DJ32" s="36" t="n">
        <v>200</v>
      </c>
      <c r="DK32" s="36" t="n">
        <v>200</v>
      </c>
      <c r="DL32" s="36" t="n">
        <v>200</v>
      </c>
      <c r="DM32" s="36" t="n">
        <v>200</v>
      </c>
      <c r="DN32" s="36" t="n">
        <v>200</v>
      </c>
      <c r="DO32" s="36" t="n">
        <v>200</v>
      </c>
      <c r="DP32" s="36" t="n">
        <v>200</v>
      </c>
      <c r="DQ32" s="36" t="n">
        <v>200</v>
      </c>
      <c r="DR32" s="36" t="n">
        <v>200</v>
      </c>
      <c r="DS32" s="36" t="n">
        <v>200</v>
      </c>
      <c r="DT32" s="36" t="n">
        <v>200</v>
      </c>
      <c r="DU32" s="36" t="n">
        <v>200</v>
      </c>
      <c r="DV32" s="36" t="n">
        <v>200</v>
      </c>
      <c r="DW32" s="36" t="n">
        <v>200</v>
      </c>
      <c r="DX32" s="36" t="n">
        <v>200</v>
      </c>
      <c r="DY32" s="36" t="n">
        <v>200</v>
      </c>
      <c r="DZ32" s="36" t="n">
        <v>200</v>
      </c>
      <c r="EA32" s="36" t="n">
        <v>200</v>
      </c>
      <c r="EB32" s="36" t="n">
        <v>200</v>
      </c>
      <c r="EC32" s="36" t="n">
        <v>200</v>
      </c>
      <c r="ED32" s="36" t="n">
        <v>200</v>
      </c>
      <c r="EE32" s="36" t="n">
        <v>200</v>
      </c>
      <c r="EF32" s="36" t="n">
        <v>200</v>
      </c>
      <c r="EG32" s="36" t="n">
        <v>200</v>
      </c>
      <c r="EH32" s="36" t="n">
        <v>200</v>
      </c>
      <c r="EI32" s="36" t="n">
        <v>200</v>
      </c>
      <c r="EJ32" s="36" t="n">
        <v>200</v>
      </c>
      <c r="EK32" s="36" t="n">
        <v>200</v>
      </c>
      <c r="EL32" s="36" t="n">
        <v>200</v>
      </c>
      <c r="EM32" s="36" t="n">
        <v>200</v>
      </c>
      <c r="EN32" s="36" t="n">
        <v>200</v>
      </c>
      <c r="EO32" s="36" t="n">
        <v>200</v>
      </c>
      <c r="EP32" s="36" t="n">
        <v>200</v>
      </c>
      <c r="EQ32" s="36" t="n">
        <v>200</v>
      </c>
      <c r="ER32" s="36" t="n">
        <v>200</v>
      </c>
      <c r="ES32" s="36" t="n">
        <v>200</v>
      </c>
      <c r="ET32" s="36" t="n">
        <v>200</v>
      </c>
      <c r="EU32" s="36" t="n">
        <v>200</v>
      </c>
      <c r="EV32" s="36" t="n">
        <v>200</v>
      </c>
      <c r="EW32" s="36" t="n">
        <v>200</v>
      </c>
      <c r="EX32" s="36" t="n">
        <v>200</v>
      </c>
      <c r="EY32" s="36" t="n">
        <v>200</v>
      </c>
      <c r="EZ32" s="36" t="n">
        <v>200</v>
      </c>
      <c r="FA32" s="36" t="n">
        <v>200</v>
      </c>
      <c r="FB32" s="36" t="n">
        <v>200</v>
      </c>
      <c r="FC32" s="36" t="n">
        <v>200</v>
      </c>
      <c r="FD32" s="36" t="n">
        <v>200</v>
      </c>
      <c r="FE32" s="36" t="n">
        <v>200</v>
      </c>
      <c r="FF32" s="36" t="n">
        <v>200</v>
      </c>
      <c r="FG32" s="36" t="n">
        <v>200</v>
      </c>
      <c r="FH32" s="36" t="n">
        <v>200</v>
      </c>
      <c r="FI32" s="36" t="n">
        <v>200</v>
      </c>
      <c r="FJ32" s="36" t="n">
        <v>200</v>
      </c>
      <c r="FK32" s="36" t="n">
        <v>200</v>
      </c>
      <c r="FL32" s="36" t="n">
        <v>200</v>
      </c>
      <c r="FM32" s="36" t="n">
        <v>200</v>
      </c>
      <c r="FN32" s="36" t="n">
        <v>200</v>
      </c>
      <c r="FO32" s="36" t="n">
        <v>200</v>
      </c>
      <c r="FP32" s="36" t="n">
        <v>60</v>
      </c>
      <c r="FQ32" s="36" t="n">
        <v>60</v>
      </c>
      <c r="FR32" s="36" t="n">
        <v>60</v>
      </c>
      <c r="FS32" s="36" t="n">
        <v>60</v>
      </c>
      <c r="FT32" s="36" t="n">
        <v>60</v>
      </c>
      <c r="FU32" s="36" t="n">
        <v>60</v>
      </c>
      <c r="FV32" s="36" t="n">
        <v>60</v>
      </c>
      <c r="FW32" s="36" t="n">
        <v>60</v>
      </c>
      <c r="FX32" s="36" t="n">
        <v>60</v>
      </c>
      <c r="FY32" s="36" t="n">
        <v>60</v>
      </c>
      <c r="FZ32" s="36" t="n">
        <v>60</v>
      </c>
      <c r="GA32" s="36" t="n">
        <v>60</v>
      </c>
    </row>
    <row r="33">
      <c r="A33" s="25" t="inlineStr">
        <is>
          <t>IT &amp; Communications</t>
        </is>
      </c>
      <c r="B33" s="25" t="inlineStr">
        <is>
          <t>$'000</t>
        </is>
      </c>
      <c r="C33" s="47">
        <f>SUM(D33:GA33)</f>
        <v/>
      </c>
      <c r="D33" s="36" t="n">
        <v>0</v>
      </c>
      <c r="E33" s="36" t="n">
        <v>0</v>
      </c>
      <c r="F33" s="36" t="n">
        <v>0</v>
      </c>
      <c r="G33" s="36" t="n">
        <v>0</v>
      </c>
      <c r="H33" s="36" t="n">
        <v>0</v>
      </c>
      <c r="I33" s="36" t="n">
        <v>0</v>
      </c>
      <c r="J33" s="36" t="n">
        <v>0</v>
      </c>
      <c r="K33" s="36" t="n">
        <v>0</v>
      </c>
      <c r="L33" s="36" t="n">
        <v>0</v>
      </c>
      <c r="M33" s="36" t="n">
        <v>0</v>
      </c>
      <c r="N33" s="36" t="n">
        <v>0</v>
      </c>
      <c r="O33" s="36" t="n">
        <v>0</v>
      </c>
      <c r="P33" s="36" t="n">
        <v>100</v>
      </c>
      <c r="Q33" s="36" t="n">
        <v>100</v>
      </c>
      <c r="R33" s="36" t="n">
        <v>100</v>
      </c>
      <c r="S33" s="36" t="n">
        <v>100</v>
      </c>
      <c r="T33" s="36" t="n">
        <v>100</v>
      </c>
      <c r="U33" s="36" t="n">
        <v>100</v>
      </c>
      <c r="V33" s="36" t="n">
        <v>100</v>
      </c>
      <c r="W33" s="36" t="n">
        <v>100</v>
      </c>
      <c r="X33" s="36" t="n">
        <v>100</v>
      </c>
      <c r="Y33" s="36" t="n">
        <v>100</v>
      </c>
      <c r="Z33" s="36" t="n">
        <v>100</v>
      </c>
      <c r="AA33" s="36" t="n">
        <v>100</v>
      </c>
      <c r="AB33" s="36" t="n">
        <v>100</v>
      </c>
      <c r="AC33" s="36" t="n">
        <v>100</v>
      </c>
      <c r="AD33" s="36" t="n">
        <v>100</v>
      </c>
      <c r="AE33" s="36" t="n">
        <v>100</v>
      </c>
      <c r="AF33" s="36" t="n">
        <v>100</v>
      </c>
      <c r="AG33" s="36" t="n">
        <v>100</v>
      </c>
      <c r="AH33" s="36" t="n">
        <v>100</v>
      </c>
      <c r="AI33" s="36" t="n">
        <v>100</v>
      </c>
      <c r="AJ33" s="36" t="n">
        <v>100</v>
      </c>
      <c r="AK33" s="36" t="n">
        <v>100</v>
      </c>
      <c r="AL33" s="36" t="n">
        <v>100</v>
      </c>
      <c r="AM33" s="36" t="n">
        <v>100</v>
      </c>
      <c r="AN33" s="36" t="n">
        <v>100</v>
      </c>
      <c r="AO33" s="36" t="n">
        <v>100</v>
      </c>
      <c r="AP33" s="36" t="n">
        <v>100</v>
      </c>
      <c r="AQ33" s="36" t="n">
        <v>100</v>
      </c>
      <c r="AR33" s="36" t="n">
        <v>100</v>
      </c>
      <c r="AS33" s="36" t="n">
        <v>100</v>
      </c>
      <c r="AT33" s="36" t="n">
        <v>100</v>
      </c>
      <c r="AU33" s="36" t="n">
        <v>100</v>
      </c>
      <c r="AV33" s="36" t="n">
        <v>100</v>
      </c>
      <c r="AW33" s="36" t="n">
        <v>100</v>
      </c>
      <c r="AX33" s="36" t="n">
        <v>100</v>
      </c>
      <c r="AY33" s="36" t="n">
        <v>100</v>
      </c>
      <c r="AZ33" s="36" t="n">
        <v>100</v>
      </c>
      <c r="BA33" s="36" t="n">
        <v>100</v>
      </c>
      <c r="BB33" s="36" t="n">
        <v>100</v>
      </c>
      <c r="BC33" s="36" t="n">
        <v>100</v>
      </c>
      <c r="BD33" s="36" t="n">
        <v>100</v>
      </c>
      <c r="BE33" s="36" t="n">
        <v>100</v>
      </c>
      <c r="BF33" s="36" t="n">
        <v>100</v>
      </c>
      <c r="BG33" s="36" t="n">
        <v>100</v>
      </c>
      <c r="BH33" s="36" t="n">
        <v>100</v>
      </c>
      <c r="BI33" s="36" t="n">
        <v>100</v>
      </c>
      <c r="BJ33" s="36" t="n">
        <v>100</v>
      </c>
      <c r="BK33" s="36" t="n">
        <v>100</v>
      </c>
      <c r="BL33" s="36" t="n">
        <v>100</v>
      </c>
      <c r="BM33" s="36" t="n">
        <v>100</v>
      </c>
      <c r="BN33" s="36" t="n">
        <v>100</v>
      </c>
      <c r="BO33" s="36" t="n">
        <v>100</v>
      </c>
      <c r="BP33" s="36" t="n">
        <v>100</v>
      </c>
      <c r="BQ33" s="36" t="n">
        <v>100</v>
      </c>
      <c r="BR33" s="36" t="n">
        <v>100</v>
      </c>
      <c r="BS33" s="36" t="n">
        <v>100</v>
      </c>
      <c r="BT33" s="36" t="n">
        <v>100</v>
      </c>
      <c r="BU33" s="36" t="n">
        <v>100</v>
      </c>
      <c r="BV33" s="36" t="n">
        <v>100</v>
      </c>
      <c r="BW33" s="36" t="n">
        <v>100</v>
      </c>
      <c r="BX33" s="36" t="n">
        <v>100</v>
      </c>
      <c r="BY33" s="36" t="n">
        <v>100</v>
      </c>
      <c r="BZ33" s="36" t="n">
        <v>100</v>
      </c>
      <c r="CA33" s="36" t="n">
        <v>100</v>
      </c>
      <c r="CB33" s="36" t="n">
        <v>100</v>
      </c>
      <c r="CC33" s="36" t="n">
        <v>100</v>
      </c>
      <c r="CD33" s="36" t="n">
        <v>100</v>
      </c>
      <c r="CE33" s="36" t="n">
        <v>100</v>
      </c>
      <c r="CF33" s="36" t="n">
        <v>100</v>
      </c>
      <c r="CG33" s="36" t="n">
        <v>100</v>
      </c>
      <c r="CH33" s="36" t="n">
        <v>100</v>
      </c>
      <c r="CI33" s="36" t="n">
        <v>100</v>
      </c>
      <c r="CJ33" s="36" t="n">
        <v>100</v>
      </c>
      <c r="CK33" s="36" t="n">
        <v>100</v>
      </c>
      <c r="CL33" s="36" t="n">
        <v>100</v>
      </c>
      <c r="CM33" s="36" t="n">
        <v>100</v>
      </c>
      <c r="CN33" s="36" t="n">
        <v>100</v>
      </c>
      <c r="CO33" s="36" t="n">
        <v>100</v>
      </c>
      <c r="CP33" s="36" t="n">
        <v>100</v>
      </c>
      <c r="CQ33" s="36" t="n">
        <v>100</v>
      </c>
      <c r="CR33" s="36" t="n">
        <v>100</v>
      </c>
      <c r="CS33" s="36" t="n">
        <v>100</v>
      </c>
      <c r="CT33" s="36" t="n">
        <v>100</v>
      </c>
      <c r="CU33" s="36" t="n">
        <v>100</v>
      </c>
      <c r="CV33" s="36" t="n">
        <v>100</v>
      </c>
      <c r="CW33" s="36" t="n">
        <v>100</v>
      </c>
      <c r="CX33" s="36" t="n">
        <v>100</v>
      </c>
      <c r="CY33" s="36" t="n">
        <v>100</v>
      </c>
      <c r="CZ33" s="36" t="n">
        <v>100</v>
      </c>
      <c r="DA33" s="36" t="n">
        <v>100</v>
      </c>
      <c r="DB33" s="36" t="n">
        <v>100</v>
      </c>
      <c r="DC33" s="36" t="n">
        <v>100</v>
      </c>
      <c r="DD33" s="36" t="n">
        <v>100</v>
      </c>
      <c r="DE33" s="36" t="n">
        <v>100</v>
      </c>
      <c r="DF33" s="36" t="n">
        <v>100</v>
      </c>
      <c r="DG33" s="36" t="n">
        <v>100</v>
      </c>
      <c r="DH33" s="36" t="n">
        <v>100</v>
      </c>
      <c r="DI33" s="36" t="n">
        <v>100</v>
      </c>
      <c r="DJ33" s="36" t="n">
        <v>100</v>
      </c>
      <c r="DK33" s="36" t="n">
        <v>100</v>
      </c>
      <c r="DL33" s="36" t="n">
        <v>100</v>
      </c>
      <c r="DM33" s="36" t="n">
        <v>100</v>
      </c>
      <c r="DN33" s="36" t="n">
        <v>100</v>
      </c>
      <c r="DO33" s="36" t="n">
        <v>100</v>
      </c>
      <c r="DP33" s="36" t="n">
        <v>100</v>
      </c>
      <c r="DQ33" s="36" t="n">
        <v>100</v>
      </c>
      <c r="DR33" s="36" t="n">
        <v>100</v>
      </c>
      <c r="DS33" s="36" t="n">
        <v>100</v>
      </c>
      <c r="DT33" s="36" t="n">
        <v>100</v>
      </c>
      <c r="DU33" s="36" t="n">
        <v>100</v>
      </c>
      <c r="DV33" s="36" t="n">
        <v>100</v>
      </c>
      <c r="DW33" s="36" t="n">
        <v>100</v>
      </c>
      <c r="DX33" s="36" t="n">
        <v>100</v>
      </c>
      <c r="DY33" s="36" t="n">
        <v>100</v>
      </c>
      <c r="DZ33" s="36" t="n">
        <v>100</v>
      </c>
      <c r="EA33" s="36" t="n">
        <v>100</v>
      </c>
      <c r="EB33" s="36" t="n">
        <v>100</v>
      </c>
      <c r="EC33" s="36" t="n">
        <v>100</v>
      </c>
      <c r="ED33" s="36" t="n">
        <v>100</v>
      </c>
      <c r="EE33" s="36" t="n">
        <v>100</v>
      </c>
      <c r="EF33" s="36" t="n">
        <v>100</v>
      </c>
      <c r="EG33" s="36" t="n">
        <v>100</v>
      </c>
      <c r="EH33" s="36" t="n">
        <v>100</v>
      </c>
      <c r="EI33" s="36" t="n">
        <v>100</v>
      </c>
      <c r="EJ33" s="36" t="n">
        <v>100</v>
      </c>
      <c r="EK33" s="36" t="n">
        <v>100</v>
      </c>
      <c r="EL33" s="36" t="n">
        <v>100</v>
      </c>
      <c r="EM33" s="36" t="n">
        <v>100</v>
      </c>
      <c r="EN33" s="36" t="n">
        <v>100</v>
      </c>
      <c r="EO33" s="36" t="n">
        <v>100</v>
      </c>
      <c r="EP33" s="36" t="n">
        <v>100</v>
      </c>
      <c r="EQ33" s="36" t="n">
        <v>100</v>
      </c>
      <c r="ER33" s="36" t="n">
        <v>100</v>
      </c>
      <c r="ES33" s="36" t="n">
        <v>100</v>
      </c>
      <c r="ET33" s="36" t="n">
        <v>100</v>
      </c>
      <c r="EU33" s="36" t="n">
        <v>100</v>
      </c>
      <c r="EV33" s="36" t="n">
        <v>100</v>
      </c>
      <c r="EW33" s="36" t="n">
        <v>100</v>
      </c>
      <c r="EX33" s="36" t="n">
        <v>100</v>
      </c>
      <c r="EY33" s="36" t="n">
        <v>100</v>
      </c>
      <c r="EZ33" s="36" t="n">
        <v>100</v>
      </c>
      <c r="FA33" s="36" t="n">
        <v>100</v>
      </c>
      <c r="FB33" s="36" t="n">
        <v>100</v>
      </c>
      <c r="FC33" s="36" t="n">
        <v>100</v>
      </c>
      <c r="FD33" s="36" t="n">
        <v>100</v>
      </c>
      <c r="FE33" s="36" t="n">
        <v>100</v>
      </c>
      <c r="FF33" s="36" t="n">
        <v>100</v>
      </c>
      <c r="FG33" s="36" t="n">
        <v>100</v>
      </c>
      <c r="FH33" s="36" t="n">
        <v>100</v>
      </c>
      <c r="FI33" s="36" t="n">
        <v>100</v>
      </c>
      <c r="FJ33" s="36" t="n">
        <v>100</v>
      </c>
      <c r="FK33" s="36" t="n">
        <v>100</v>
      </c>
      <c r="FL33" s="36" t="n">
        <v>100</v>
      </c>
      <c r="FM33" s="36" t="n">
        <v>100</v>
      </c>
      <c r="FN33" s="36" t="n">
        <v>100</v>
      </c>
      <c r="FO33" s="36" t="n">
        <v>100</v>
      </c>
      <c r="FP33" s="36" t="n">
        <v>30</v>
      </c>
      <c r="FQ33" s="36" t="n">
        <v>30</v>
      </c>
      <c r="FR33" s="36" t="n">
        <v>30</v>
      </c>
      <c r="FS33" s="36" t="n">
        <v>30</v>
      </c>
      <c r="FT33" s="36" t="n">
        <v>30</v>
      </c>
      <c r="FU33" s="36" t="n">
        <v>30</v>
      </c>
      <c r="FV33" s="36" t="n">
        <v>30</v>
      </c>
      <c r="FW33" s="36" t="n">
        <v>30</v>
      </c>
      <c r="FX33" s="36" t="n">
        <v>30</v>
      </c>
      <c r="FY33" s="36" t="n">
        <v>30</v>
      </c>
      <c r="FZ33" s="36" t="n">
        <v>30</v>
      </c>
      <c r="GA33" s="36" t="n">
        <v>30</v>
      </c>
    </row>
    <row r="34">
      <c r="A34" s="24" t="inlineStr">
        <is>
          <t>Total G&amp;A Costs</t>
        </is>
      </c>
      <c r="C34" s="35">
        <f>SUM(D34:GA34)</f>
        <v/>
      </c>
      <c r="D34" s="48">
        <f>D27+D28+D29+D30+D31+D32+D33</f>
        <v/>
      </c>
      <c r="E34" s="48">
        <f>E27+E28+E29+E30+E31+E32+E33</f>
        <v/>
      </c>
      <c r="F34" s="48">
        <f>F27+F28+F29+F30+F31+F32+F33</f>
        <v/>
      </c>
      <c r="G34" s="48">
        <f>G27+G28+G29+G30+G31+G32+G33</f>
        <v/>
      </c>
      <c r="H34" s="48">
        <f>H27+H28+H29+H30+H31+H32+H33</f>
        <v/>
      </c>
      <c r="I34" s="48">
        <f>I27+I28+I29+I30+I31+I32+I33</f>
        <v/>
      </c>
      <c r="J34" s="48">
        <f>J27+J28+J29+J30+J31+J32+J33</f>
        <v/>
      </c>
      <c r="K34" s="48">
        <f>K27+K28+K29+K30+K31+K32+K33</f>
        <v/>
      </c>
      <c r="L34" s="48">
        <f>L27+L28+L29+L30+L31+L32+L33</f>
        <v/>
      </c>
      <c r="M34" s="48">
        <f>M27+M28+M29+M30+M31+M32+M33</f>
        <v/>
      </c>
      <c r="N34" s="48">
        <f>N27+N28+N29+N30+N31+N32+N33</f>
        <v/>
      </c>
      <c r="O34" s="48">
        <f>O27+O28+O29+O30+O31+O32+O33</f>
        <v/>
      </c>
      <c r="P34" s="48">
        <f>P27+P28+P29+P30+P31+P32+P33</f>
        <v/>
      </c>
      <c r="Q34" s="48">
        <f>Q27+Q28+Q29+Q30+Q31+Q32+Q33</f>
        <v/>
      </c>
      <c r="R34" s="48">
        <f>R27+R28+R29+R30+R31+R32+R33</f>
        <v/>
      </c>
      <c r="S34" s="48">
        <f>S27+S28+S29+S30+S31+S32+S33</f>
        <v/>
      </c>
      <c r="T34" s="48">
        <f>T27+T28+T29+T30+T31+T32+T33</f>
        <v/>
      </c>
      <c r="U34" s="48">
        <f>U27+U28+U29+U30+U31+U32+U33</f>
        <v/>
      </c>
      <c r="V34" s="48">
        <f>V27+V28+V29+V30+V31+V32+V33</f>
        <v/>
      </c>
      <c r="W34" s="48">
        <f>W27+W28+W29+W30+W31+W32+W33</f>
        <v/>
      </c>
      <c r="X34" s="48">
        <f>X27+X28+X29+X30+X31+X32+X33</f>
        <v/>
      </c>
      <c r="Y34" s="48">
        <f>Y27+Y28+Y29+Y30+Y31+Y32+Y33</f>
        <v/>
      </c>
      <c r="Z34" s="48">
        <f>Z27+Z28+Z29+Z30+Z31+Z32+Z33</f>
        <v/>
      </c>
      <c r="AA34" s="48">
        <f>AA27+AA28+AA29+AA30+AA31+AA32+AA33</f>
        <v/>
      </c>
      <c r="AB34" s="48">
        <f>AB27+AB28+AB29+AB30+AB31+AB32+AB33</f>
        <v/>
      </c>
      <c r="AC34" s="48">
        <f>AC27+AC28+AC29+AC30+AC31+AC32+AC33</f>
        <v/>
      </c>
      <c r="AD34" s="48">
        <f>AD27+AD28+AD29+AD30+AD31+AD32+AD33</f>
        <v/>
      </c>
      <c r="AE34" s="48">
        <f>AE27+AE28+AE29+AE30+AE31+AE32+AE33</f>
        <v/>
      </c>
      <c r="AF34" s="48">
        <f>AF27+AF28+AF29+AF30+AF31+AF32+AF33</f>
        <v/>
      </c>
      <c r="AG34" s="48">
        <f>AG27+AG28+AG29+AG30+AG31+AG32+AG33</f>
        <v/>
      </c>
      <c r="AH34" s="48">
        <f>AH27+AH28+AH29+AH30+AH31+AH32+AH33</f>
        <v/>
      </c>
      <c r="AI34" s="48">
        <f>AI27+AI28+AI29+AI30+AI31+AI32+AI33</f>
        <v/>
      </c>
      <c r="AJ34" s="48">
        <f>AJ27+AJ28+AJ29+AJ30+AJ31+AJ32+AJ33</f>
        <v/>
      </c>
      <c r="AK34" s="48">
        <f>AK27+AK28+AK29+AK30+AK31+AK32+AK33</f>
        <v/>
      </c>
      <c r="AL34" s="48">
        <f>AL27+AL28+AL29+AL30+AL31+AL32+AL33</f>
        <v/>
      </c>
      <c r="AM34" s="48">
        <f>AM27+AM28+AM29+AM30+AM31+AM32+AM33</f>
        <v/>
      </c>
      <c r="AN34" s="48">
        <f>AN27+AN28+AN29+AN30+AN31+AN32+AN33</f>
        <v/>
      </c>
      <c r="AO34" s="48">
        <f>AO27+AO28+AO29+AO30+AO31+AO32+AO33</f>
        <v/>
      </c>
      <c r="AP34" s="48">
        <f>AP27+AP28+AP29+AP30+AP31+AP32+AP33</f>
        <v/>
      </c>
      <c r="AQ34" s="48">
        <f>AQ27+AQ28+AQ29+AQ30+AQ31+AQ32+AQ33</f>
        <v/>
      </c>
      <c r="AR34" s="48">
        <f>AR27+AR28+AR29+AR30+AR31+AR32+AR33</f>
        <v/>
      </c>
      <c r="AS34" s="48">
        <f>AS27+AS28+AS29+AS30+AS31+AS32+AS33</f>
        <v/>
      </c>
      <c r="AT34" s="48">
        <f>AT27+AT28+AT29+AT30+AT31+AT32+AT33</f>
        <v/>
      </c>
      <c r="AU34" s="48">
        <f>AU27+AU28+AU29+AU30+AU31+AU32+AU33</f>
        <v/>
      </c>
      <c r="AV34" s="48">
        <f>AV27+AV28+AV29+AV30+AV31+AV32+AV33</f>
        <v/>
      </c>
      <c r="AW34" s="48">
        <f>AW27+AW28+AW29+AW30+AW31+AW32+AW33</f>
        <v/>
      </c>
      <c r="AX34" s="48">
        <f>AX27+AX28+AX29+AX30+AX31+AX32+AX33</f>
        <v/>
      </c>
      <c r="AY34" s="48">
        <f>AY27+AY28+AY29+AY30+AY31+AY32+AY33</f>
        <v/>
      </c>
      <c r="AZ34" s="48">
        <f>AZ27+AZ28+AZ29+AZ30+AZ31+AZ32+AZ33</f>
        <v/>
      </c>
      <c r="BA34" s="48">
        <f>BA27+BA28+BA29+BA30+BA31+BA32+BA33</f>
        <v/>
      </c>
      <c r="BB34" s="48">
        <f>BB27+BB28+BB29+BB30+BB31+BB32+BB33</f>
        <v/>
      </c>
      <c r="BC34" s="48">
        <f>BC27+BC28+BC29+BC30+BC31+BC32+BC33</f>
        <v/>
      </c>
      <c r="BD34" s="48">
        <f>BD27+BD28+BD29+BD30+BD31+BD32+BD33</f>
        <v/>
      </c>
      <c r="BE34" s="48">
        <f>BE27+BE28+BE29+BE30+BE31+BE32+BE33</f>
        <v/>
      </c>
      <c r="BF34" s="48">
        <f>BF27+BF28+BF29+BF30+BF31+BF32+BF33</f>
        <v/>
      </c>
      <c r="BG34" s="48">
        <f>BG27+BG28+BG29+BG30+BG31+BG32+BG33</f>
        <v/>
      </c>
      <c r="BH34" s="48">
        <f>BH27+BH28+BH29+BH30+BH31+BH32+BH33</f>
        <v/>
      </c>
      <c r="BI34" s="48">
        <f>BI27+BI28+BI29+BI30+BI31+BI32+BI33</f>
        <v/>
      </c>
      <c r="BJ34" s="48">
        <f>BJ27+BJ28+BJ29+BJ30+BJ31+BJ32+BJ33</f>
        <v/>
      </c>
      <c r="BK34" s="48">
        <f>BK27+BK28+BK29+BK30+BK31+BK32+BK33</f>
        <v/>
      </c>
      <c r="BL34" s="48">
        <f>BL27+BL28+BL29+BL30+BL31+BL32+BL33</f>
        <v/>
      </c>
      <c r="BM34" s="48">
        <f>BM27+BM28+BM29+BM30+BM31+BM32+BM33</f>
        <v/>
      </c>
      <c r="BN34" s="48">
        <f>BN27+BN28+BN29+BN30+BN31+BN32+BN33</f>
        <v/>
      </c>
      <c r="BO34" s="48">
        <f>BO27+BO28+BO29+BO30+BO31+BO32+BO33</f>
        <v/>
      </c>
      <c r="BP34" s="48">
        <f>BP27+BP28+BP29+BP30+BP31+BP32+BP33</f>
        <v/>
      </c>
      <c r="BQ34" s="48">
        <f>BQ27+BQ28+BQ29+BQ30+BQ31+BQ32+BQ33</f>
        <v/>
      </c>
      <c r="BR34" s="48">
        <f>BR27+BR28+BR29+BR30+BR31+BR32+BR33</f>
        <v/>
      </c>
      <c r="BS34" s="48">
        <f>BS27+BS28+BS29+BS30+BS31+BS32+BS33</f>
        <v/>
      </c>
      <c r="BT34" s="48">
        <f>BT27+BT28+BT29+BT30+BT31+BT32+BT33</f>
        <v/>
      </c>
      <c r="BU34" s="48">
        <f>BU27+BU28+BU29+BU30+BU31+BU32+BU33</f>
        <v/>
      </c>
      <c r="BV34" s="48">
        <f>BV27+BV28+BV29+BV30+BV31+BV32+BV33</f>
        <v/>
      </c>
      <c r="BW34" s="48">
        <f>BW27+BW28+BW29+BW30+BW31+BW32+BW33</f>
        <v/>
      </c>
      <c r="BX34" s="48">
        <f>BX27+BX28+BX29+BX30+BX31+BX32+BX33</f>
        <v/>
      </c>
      <c r="BY34" s="48">
        <f>BY27+BY28+BY29+BY30+BY31+BY32+BY33</f>
        <v/>
      </c>
      <c r="BZ34" s="48">
        <f>BZ27+BZ28+BZ29+BZ30+BZ31+BZ32+BZ33</f>
        <v/>
      </c>
      <c r="CA34" s="48">
        <f>CA27+CA28+CA29+CA30+CA31+CA32+CA33</f>
        <v/>
      </c>
      <c r="CB34" s="48">
        <f>CB27+CB28+CB29+CB30+CB31+CB32+CB33</f>
        <v/>
      </c>
      <c r="CC34" s="48">
        <f>CC27+CC28+CC29+CC30+CC31+CC32+CC33</f>
        <v/>
      </c>
      <c r="CD34" s="48">
        <f>CD27+CD28+CD29+CD30+CD31+CD32+CD33</f>
        <v/>
      </c>
      <c r="CE34" s="48">
        <f>CE27+CE28+CE29+CE30+CE31+CE32+CE33</f>
        <v/>
      </c>
      <c r="CF34" s="48">
        <f>CF27+CF28+CF29+CF30+CF31+CF32+CF33</f>
        <v/>
      </c>
      <c r="CG34" s="48">
        <f>CG27+CG28+CG29+CG30+CG31+CG32+CG33</f>
        <v/>
      </c>
      <c r="CH34" s="48">
        <f>CH27+CH28+CH29+CH30+CH31+CH32+CH33</f>
        <v/>
      </c>
      <c r="CI34" s="48">
        <f>CI27+CI28+CI29+CI30+CI31+CI32+CI33</f>
        <v/>
      </c>
      <c r="CJ34" s="48">
        <f>CJ27+CJ28+CJ29+CJ30+CJ31+CJ32+CJ33</f>
        <v/>
      </c>
      <c r="CK34" s="48">
        <f>CK27+CK28+CK29+CK30+CK31+CK32+CK33</f>
        <v/>
      </c>
      <c r="CL34" s="48">
        <f>CL27+CL28+CL29+CL30+CL31+CL32+CL33</f>
        <v/>
      </c>
      <c r="CM34" s="48">
        <f>CM27+CM28+CM29+CM30+CM31+CM32+CM33</f>
        <v/>
      </c>
      <c r="CN34" s="48">
        <f>CN27+CN28+CN29+CN30+CN31+CN32+CN33</f>
        <v/>
      </c>
      <c r="CO34" s="48">
        <f>CO27+CO28+CO29+CO30+CO31+CO32+CO33</f>
        <v/>
      </c>
      <c r="CP34" s="48">
        <f>CP27+CP28+CP29+CP30+CP31+CP32+CP33</f>
        <v/>
      </c>
      <c r="CQ34" s="48">
        <f>CQ27+CQ28+CQ29+CQ30+CQ31+CQ32+CQ33</f>
        <v/>
      </c>
      <c r="CR34" s="48">
        <f>CR27+CR28+CR29+CR30+CR31+CR32+CR33</f>
        <v/>
      </c>
      <c r="CS34" s="48">
        <f>CS27+CS28+CS29+CS30+CS31+CS32+CS33</f>
        <v/>
      </c>
      <c r="CT34" s="48">
        <f>CT27+CT28+CT29+CT30+CT31+CT32+CT33</f>
        <v/>
      </c>
      <c r="CU34" s="48">
        <f>CU27+CU28+CU29+CU30+CU31+CU32+CU33</f>
        <v/>
      </c>
      <c r="CV34" s="48">
        <f>CV27+CV28+CV29+CV30+CV31+CV32+CV33</f>
        <v/>
      </c>
      <c r="CW34" s="48">
        <f>CW27+CW28+CW29+CW30+CW31+CW32+CW33</f>
        <v/>
      </c>
      <c r="CX34" s="48">
        <f>CX27+CX28+CX29+CX30+CX31+CX32+CX33</f>
        <v/>
      </c>
      <c r="CY34" s="48">
        <f>CY27+CY28+CY29+CY30+CY31+CY32+CY33</f>
        <v/>
      </c>
      <c r="CZ34" s="48">
        <f>CZ27+CZ28+CZ29+CZ30+CZ31+CZ32+CZ33</f>
        <v/>
      </c>
      <c r="DA34" s="48">
        <f>DA27+DA28+DA29+DA30+DA31+DA32+DA33</f>
        <v/>
      </c>
      <c r="DB34" s="48">
        <f>DB27+DB28+DB29+DB30+DB31+DB32+DB33</f>
        <v/>
      </c>
      <c r="DC34" s="48">
        <f>DC27+DC28+DC29+DC30+DC31+DC32+DC33</f>
        <v/>
      </c>
      <c r="DD34" s="48">
        <f>DD27+DD28+DD29+DD30+DD31+DD32+DD33</f>
        <v/>
      </c>
      <c r="DE34" s="48">
        <f>DE27+DE28+DE29+DE30+DE31+DE32+DE33</f>
        <v/>
      </c>
      <c r="DF34" s="48">
        <f>DF27+DF28+DF29+DF30+DF31+DF32+DF33</f>
        <v/>
      </c>
      <c r="DG34" s="48">
        <f>DG27+DG28+DG29+DG30+DG31+DG32+DG33</f>
        <v/>
      </c>
      <c r="DH34" s="48">
        <f>DH27+DH28+DH29+DH30+DH31+DH32+DH33</f>
        <v/>
      </c>
      <c r="DI34" s="48">
        <f>DI27+DI28+DI29+DI30+DI31+DI32+DI33</f>
        <v/>
      </c>
      <c r="DJ34" s="48">
        <f>DJ27+DJ28+DJ29+DJ30+DJ31+DJ32+DJ33</f>
        <v/>
      </c>
      <c r="DK34" s="48">
        <f>DK27+DK28+DK29+DK30+DK31+DK32+DK33</f>
        <v/>
      </c>
      <c r="DL34" s="48">
        <f>DL27+DL28+DL29+DL30+DL31+DL32+DL33</f>
        <v/>
      </c>
      <c r="DM34" s="48">
        <f>DM27+DM28+DM29+DM30+DM31+DM32+DM33</f>
        <v/>
      </c>
      <c r="DN34" s="48">
        <f>DN27+DN28+DN29+DN30+DN31+DN32+DN33</f>
        <v/>
      </c>
      <c r="DO34" s="48">
        <f>DO27+DO28+DO29+DO30+DO31+DO32+DO33</f>
        <v/>
      </c>
      <c r="DP34" s="48">
        <f>DP27+DP28+DP29+DP30+DP31+DP32+DP33</f>
        <v/>
      </c>
      <c r="DQ34" s="48">
        <f>DQ27+DQ28+DQ29+DQ30+DQ31+DQ32+DQ33</f>
        <v/>
      </c>
      <c r="DR34" s="48">
        <f>DR27+DR28+DR29+DR30+DR31+DR32+DR33</f>
        <v/>
      </c>
      <c r="DS34" s="48">
        <f>DS27+DS28+DS29+DS30+DS31+DS32+DS33</f>
        <v/>
      </c>
      <c r="DT34" s="48">
        <f>DT27+DT28+DT29+DT30+DT31+DT32+DT33</f>
        <v/>
      </c>
      <c r="DU34" s="48">
        <f>DU27+DU28+DU29+DU30+DU31+DU32+DU33</f>
        <v/>
      </c>
      <c r="DV34" s="48">
        <f>DV27+DV28+DV29+DV30+DV31+DV32+DV33</f>
        <v/>
      </c>
      <c r="DW34" s="48">
        <f>DW27+DW28+DW29+DW30+DW31+DW32+DW33</f>
        <v/>
      </c>
      <c r="DX34" s="48">
        <f>DX27+DX28+DX29+DX30+DX31+DX32+DX33</f>
        <v/>
      </c>
      <c r="DY34" s="48">
        <f>DY27+DY28+DY29+DY30+DY31+DY32+DY33</f>
        <v/>
      </c>
      <c r="DZ34" s="48">
        <f>DZ27+DZ28+DZ29+DZ30+DZ31+DZ32+DZ33</f>
        <v/>
      </c>
      <c r="EA34" s="48">
        <f>EA27+EA28+EA29+EA30+EA31+EA32+EA33</f>
        <v/>
      </c>
      <c r="EB34" s="48">
        <f>EB27+EB28+EB29+EB30+EB31+EB32+EB33</f>
        <v/>
      </c>
      <c r="EC34" s="48">
        <f>EC27+EC28+EC29+EC30+EC31+EC32+EC33</f>
        <v/>
      </c>
      <c r="ED34" s="48">
        <f>ED27+ED28+ED29+ED30+ED31+ED32+ED33</f>
        <v/>
      </c>
      <c r="EE34" s="48">
        <f>EE27+EE28+EE29+EE30+EE31+EE32+EE33</f>
        <v/>
      </c>
      <c r="EF34" s="48">
        <f>EF27+EF28+EF29+EF30+EF31+EF32+EF33</f>
        <v/>
      </c>
      <c r="EG34" s="48">
        <f>EG27+EG28+EG29+EG30+EG31+EG32+EG33</f>
        <v/>
      </c>
      <c r="EH34" s="48">
        <f>EH27+EH28+EH29+EH30+EH31+EH32+EH33</f>
        <v/>
      </c>
      <c r="EI34" s="48">
        <f>EI27+EI28+EI29+EI30+EI31+EI32+EI33</f>
        <v/>
      </c>
      <c r="EJ34" s="48">
        <f>EJ27+EJ28+EJ29+EJ30+EJ31+EJ32+EJ33</f>
        <v/>
      </c>
      <c r="EK34" s="48">
        <f>EK27+EK28+EK29+EK30+EK31+EK32+EK33</f>
        <v/>
      </c>
      <c r="EL34" s="48">
        <f>EL27+EL28+EL29+EL30+EL31+EL32+EL33</f>
        <v/>
      </c>
      <c r="EM34" s="48">
        <f>EM27+EM28+EM29+EM30+EM31+EM32+EM33</f>
        <v/>
      </c>
      <c r="EN34" s="48">
        <f>EN27+EN28+EN29+EN30+EN31+EN32+EN33</f>
        <v/>
      </c>
      <c r="EO34" s="48">
        <f>EO27+EO28+EO29+EO30+EO31+EO32+EO33</f>
        <v/>
      </c>
      <c r="EP34" s="48">
        <f>EP27+EP28+EP29+EP30+EP31+EP32+EP33</f>
        <v/>
      </c>
      <c r="EQ34" s="48">
        <f>EQ27+EQ28+EQ29+EQ30+EQ31+EQ32+EQ33</f>
        <v/>
      </c>
      <c r="ER34" s="48">
        <f>ER27+ER28+ER29+ER30+ER31+ER32+ER33</f>
        <v/>
      </c>
      <c r="ES34" s="48">
        <f>ES27+ES28+ES29+ES30+ES31+ES32+ES33</f>
        <v/>
      </c>
      <c r="ET34" s="48">
        <f>ET27+ET28+ET29+ET30+ET31+ET32+ET33</f>
        <v/>
      </c>
      <c r="EU34" s="48">
        <f>EU27+EU28+EU29+EU30+EU31+EU32+EU33</f>
        <v/>
      </c>
      <c r="EV34" s="48">
        <f>EV27+EV28+EV29+EV30+EV31+EV32+EV33</f>
        <v/>
      </c>
      <c r="EW34" s="48">
        <f>EW27+EW28+EW29+EW30+EW31+EW32+EW33</f>
        <v/>
      </c>
      <c r="EX34" s="48">
        <f>EX27+EX28+EX29+EX30+EX31+EX32+EX33</f>
        <v/>
      </c>
      <c r="EY34" s="48">
        <f>EY27+EY28+EY29+EY30+EY31+EY32+EY33</f>
        <v/>
      </c>
      <c r="EZ34" s="48">
        <f>EZ27+EZ28+EZ29+EZ30+EZ31+EZ32+EZ33</f>
        <v/>
      </c>
      <c r="FA34" s="48">
        <f>FA27+FA28+FA29+FA30+FA31+FA32+FA33</f>
        <v/>
      </c>
      <c r="FB34" s="48">
        <f>FB27+FB28+FB29+FB30+FB31+FB32+FB33</f>
        <v/>
      </c>
      <c r="FC34" s="48">
        <f>FC27+FC28+FC29+FC30+FC31+FC32+FC33</f>
        <v/>
      </c>
      <c r="FD34" s="48">
        <f>FD27+FD28+FD29+FD30+FD31+FD32+FD33</f>
        <v/>
      </c>
      <c r="FE34" s="48">
        <f>FE27+FE28+FE29+FE30+FE31+FE32+FE33</f>
        <v/>
      </c>
      <c r="FF34" s="48">
        <f>FF27+FF28+FF29+FF30+FF31+FF32+FF33</f>
        <v/>
      </c>
      <c r="FG34" s="48">
        <f>FG27+FG28+FG29+FG30+FG31+FG32+FG33</f>
        <v/>
      </c>
      <c r="FH34" s="48">
        <f>FH27+FH28+FH29+FH30+FH31+FH32+FH33</f>
        <v/>
      </c>
      <c r="FI34" s="48">
        <f>FI27+FI28+FI29+FI30+FI31+FI32+FI33</f>
        <v/>
      </c>
      <c r="FJ34" s="48">
        <f>FJ27+FJ28+FJ29+FJ30+FJ31+FJ32+FJ33</f>
        <v/>
      </c>
      <c r="FK34" s="48">
        <f>FK27+FK28+FK29+FK30+FK31+FK32+FK33</f>
        <v/>
      </c>
      <c r="FL34" s="48">
        <f>FL27+FL28+FL29+FL30+FL31+FL32+FL33</f>
        <v/>
      </c>
      <c r="FM34" s="48">
        <f>FM27+FM28+FM29+FM30+FM31+FM32+FM33</f>
        <v/>
      </c>
      <c r="FN34" s="48">
        <f>FN27+FN28+FN29+FN30+FN31+FN32+FN33</f>
        <v/>
      </c>
      <c r="FO34" s="48">
        <f>FO27+FO28+FO29+FO30+FO31+FO32+FO33</f>
        <v/>
      </c>
      <c r="FP34" s="48">
        <f>FP27+FP28+FP29+FP30+FP31+FP32+FP33</f>
        <v/>
      </c>
      <c r="FQ34" s="48">
        <f>FQ27+FQ28+FQ29+FQ30+FQ31+FQ32+FQ33</f>
        <v/>
      </c>
      <c r="FR34" s="48">
        <f>FR27+FR28+FR29+FR30+FR31+FR32+FR33</f>
        <v/>
      </c>
      <c r="FS34" s="48">
        <f>FS27+FS28+FS29+FS30+FS31+FS32+FS33</f>
        <v/>
      </c>
      <c r="FT34" s="48">
        <f>FT27+FT28+FT29+FT30+FT31+FT32+FT33</f>
        <v/>
      </c>
      <c r="FU34" s="48">
        <f>FU27+FU28+FU29+FU30+FU31+FU32+FU33</f>
        <v/>
      </c>
      <c r="FV34" s="48">
        <f>FV27+FV28+FV29+FV30+FV31+FV32+FV33</f>
        <v/>
      </c>
      <c r="FW34" s="48">
        <f>FW27+FW28+FW29+FW30+FW31+FW32+FW33</f>
        <v/>
      </c>
      <c r="FX34" s="48">
        <f>FX27+FX28+FX29+FX30+FX31+FX32+FX33</f>
        <v/>
      </c>
      <c r="FY34" s="48">
        <f>FY27+FY28+FY29+FY30+FY31+FY32+FY33</f>
        <v/>
      </c>
      <c r="FZ34" s="48">
        <f>FZ27+FZ28+FZ29+FZ30+FZ31+FZ32+FZ33</f>
        <v/>
      </c>
      <c r="GA34" s="48">
        <f>GA27+GA28+GA29+GA30+GA31+GA32+GA33</f>
        <v/>
      </c>
    </row>
    <row r="36">
      <c r="A36" s="34" t="inlineStr">
        <is>
          <t>Transport, Logistics &amp; Selling</t>
        </is>
      </c>
      <c r="B36" s="34" t="n"/>
      <c r="C36" s="34" t="n"/>
      <c r="D36" s="34" t="n"/>
      <c r="E36" s="34" t="n"/>
      <c r="F36" s="34" t="n"/>
      <c r="G36" s="34" t="n"/>
      <c r="H36" s="34" t="n"/>
      <c r="I36" s="34" t="n"/>
      <c r="J36" s="34" t="n"/>
      <c r="K36" s="34" t="n"/>
      <c r="L36" s="34" t="n"/>
      <c r="M36" s="34" t="n"/>
      <c r="N36" s="34" t="n"/>
      <c r="O36" s="34" t="n"/>
      <c r="P36" s="34" t="n"/>
      <c r="Q36" s="34" t="n"/>
      <c r="R36" s="34" t="n"/>
      <c r="S36" s="34" t="n"/>
      <c r="T36" s="34" t="n"/>
      <c r="U36" s="34" t="n"/>
      <c r="V36" s="34" t="n"/>
      <c r="W36" s="34" t="n"/>
      <c r="X36" s="34" t="n"/>
      <c r="Y36" s="34" t="n"/>
      <c r="Z36" s="34" t="n"/>
      <c r="AA36" s="34" t="n"/>
      <c r="AB36" s="34" t="n"/>
      <c r="AC36" s="34" t="n"/>
      <c r="AD36" s="34" t="n"/>
      <c r="AE36" s="34" t="n"/>
      <c r="AF36" s="34" t="n"/>
      <c r="AG36" s="34" t="n"/>
      <c r="AH36" s="34" t="n"/>
      <c r="AI36" s="34" t="n"/>
      <c r="AJ36" s="34" t="n"/>
      <c r="AK36" s="34" t="n"/>
      <c r="AL36" s="34" t="n"/>
      <c r="AM36" s="34" t="n"/>
      <c r="AN36" s="34" t="n"/>
      <c r="AO36" s="34" t="n"/>
      <c r="AP36" s="34" t="n"/>
      <c r="AQ36" s="34" t="n"/>
      <c r="AR36" s="34" t="n"/>
      <c r="AS36" s="34" t="n"/>
      <c r="AT36" s="34" t="n"/>
      <c r="AU36" s="34" t="n"/>
      <c r="AV36" s="34" t="n"/>
      <c r="AW36" s="34" t="n"/>
      <c r="AX36" s="34" t="n"/>
      <c r="AY36" s="34" t="n"/>
      <c r="AZ36" s="34" t="n"/>
      <c r="BA36" s="34" t="n"/>
      <c r="BB36" s="34" t="n"/>
      <c r="BC36" s="34" t="n"/>
      <c r="BD36" s="34" t="n"/>
      <c r="BE36" s="34" t="n"/>
      <c r="BF36" s="34" t="n"/>
      <c r="BG36" s="34" t="n"/>
      <c r="BH36" s="34" t="n"/>
      <c r="BI36" s="34" t="n"/>
      <c r="BJ36" s="34" t="n"/>
      <c r="BK36" s="34" t="n"/>
      <c r="BL36" s="34" t="n"/>
      <c r="BM36" s="34" t="n"/>
      <c r="BN36" s="34" t="n"/>
      <c r="BO36" s="34" t="n"/>
      <c r="BP36" s="34" t="n"/>
      <c r="BQ36" s="34" t="n"/>
      <c r="BR36" s="34" t="n"/>
      <c r="BS36" s="34" t="n"/>
      <c r="BT36" s="34" t="n"/>
      <c r="BU36" s="34" t="n"/>
      <c r="BV36" s="34" t="n"/>
      <c r="BW36" s="34" t="n"/>
      <c r="BX36" s="34" t="n"/>
      <c r="BY36" s="34" t="n"/>
      <c r="BZ36" s="34" t="n"/>
      <c r="CA36" s="34" t="n"/>
      <c r="CB36" s="34" t="n"/>
      <c r="CC36" s="34" t="n"/>
      <c r="CD36" s="34" t="n"/>
      <c r="CE36" s="34" t="n"/>
      <c r="CF36" s="34" t="n"/>
      <c r="CG36" s="34" t="n"/>
      <c r="CH36" s="34" t="n"/>
      <c r="CI36" s="34" t="n"/>
      <c r="CJ36" s="34" t="n"/>
      <c r="CK36" s="34" t="n"/>
      <c r="CL36" s="34" t="n"/>
      <c r="CM36" s="34" t="n"/>
      <c r="CN36" s="34" t="n"/>
      <c r="CO36" s="34" t="n"/>
      <c r="CP36" s="34" t="n"/>
      <c r="CQ36" s="34" t="n"/>
      <c r="CR36" s="34" t="n"/>
      <c r="CS36" s="34" t="n"/>
      <c r="CT36" s="34" t="n"/>
      <c r="CU36" s="34" t="n"/>
      <c r="CV36" s="34" t="n"/>
      <c r="CW36" s="34" t="n"/>
      <c r="CX36" s="34" t="n"/>
      <c r="CY36" s="34" t="n"/>
      <c r="CZ36" s="34" t="n"/>
      <c r="DA36" s="34" t="n"/>
      <c r="DB36" s="34" t="n"/>
      <c r="DC36" s="34" t="n"/>
      <c r="DD36" s="34" t="n"/>
      <c r="DE36" s="34" t="n"/>
      <c r="DF36" s="34" t="n"/>
      <c r="DG36" s="34" t="n"/>
      <c r="DH36" s="34" t="n"/>
      <c r="DI36" s="34" t="n"/>
      <c r="DJ36" s="34" t="n"/>
      <c r="DK36" s="34" t="n"/>
      <c r="DL36" s="34" t="n"/>
      <c r="DM36" s="34" t="n"/>
      <c r="DN36" s="34" t="n"/>
      <c r="DO36" s="34" t="n"/>
      <c r="DP36" s="34" t="n"/>
      <c r="DQ36" s="34" t="n"/>
      <c r="DR36" s="34" t="n"/>
      <c r="DS36" s="34" t="n"/>
      <c r="DT36" s="34" t="n"/>
      <c r="DU36" s="34" t="n"/>
      <c r="DV36" s="34" t="n"/>
      <c r="DW36" s="34" t="n"/>
      <c r="DX36" s="34" t="n"/>
      <c r="DY36" s="34" t="n"/>
      <c r="DZ36" s="34" t="n"/>
      <c r="EA36" s="34" t="n"/>
      <c r="EB36" s="34" t="n"/>
      <c r="EC36" s="34" t="n"/>
      <c r="ED36" s="34" t="n"/>
      <c r="EE36" s="34" t="n"/>
      <c r="EF36" s="34" t="n"/>
      <c r="EG36" s="34" t="n"/>
      <c r="EH36" s="34" t="n"/>
      <c r="EI36" s="34" t="n"/>
      <c r="EJ36" s="34" t="n"/>
      <c r="EK36" s="34" t="n"/>
      <c r="EL36" s="34" t="n"/>
      <c r="EM36" s="34" t="n"/>
      <c r="EN36" s="34" t="n"/>
      <c r="EO36" s="34" t="n"/>
      <c r="EP36" s="34" t="n"/>
      <c r="EQ36" s="34" t="n"/>
      <c r="ER36" s="34" t="n"/>
      <c r="ES36" s="34" t="n"/>
      <c r="ET36" s="34" t="n"/>
      <c r="EU36" s="34" t="n"/>
      <c r="EV36" s="34" t="n"/>
      <c r="EW36" s="34" t="n"/>
      <c r="EX36" s="34" t="n"/>
      <c r="EY36" s="34" t="n"/>
      <c r="EZ36" s="34" t="n"/>
      <c r="FA36" s="34" t="n"/>
      <c r="FB36" s="34" t="n"/>
      <c r="FC36" s="34" t="n"/>
      <c r="FD36" s="34" t="n"/>
      <c r="FE36" s="34" t="n"/>
      <c r="FF36" s="34" t="n"/>
      <c r="FG36" s="34" t="n"/>
      <c r="FH36" s="34" t="n"/>
      <c r="FI36" s="34" t="n"/>
      <c r="FJ36" s="34" t="n"/>
      <c r="FK36" s="34" t="n"/>
      <c r="FL36" s="34" t="n"/>
      <c r="FM36" s="34" t="n"/>
      <c r="FN36" s="34" t="n"/>
      <c r="FO36" s="34" t="n"/>
      <c r="FP36" s="34" t="n"/>
      <c r="FQ36" s="34" t="n"/>
      <c r="FR36" s="34" t="n"/>
      <c r="FS36" s="34" t="n"/>
      <c r="FT36" s="34" t="n"/>
      <c r="FU36" s="34" t="n"/>
      <c r="FV36" s="34" t="n"/>
      <c r="FW36" s="34" t="n"/>
      <c r="FX36" s="34" t="n"/>
      <c r="FY36" s="34" t="n"/>
      <c r="FZ36" s="34" t="n"/>
      <c r="GA36" s="34" t="n"/>
    </row>
    <row r="37">
      <c r="A37" s="25" t="inlineStr">
        <is>
          <t>Treatment Charges (TC)</t>
        </is>
      </c>
      <c r="B37" s="25" t="inlineStr">
        <is>
          <t>$'000</t>
        </is>
      </c>
      <c r="C37" s="47">
        <f>SUM(D37:GA37)</f>
        <v/>
      </c>
      <c r="D37" s="37">
        <f>IF(i_Config!B42&gt;0,i_MiningPlan!D18/i_Config!B42*i_Config!B44/1000,0)</f>
        <v/>
      </c>
      <c r="E37" s="37">
        <f>IF(i_Config!B42&gt;0,i_MiningPlan!E18/i_Config!B42*i_Config!B44/1000,0)</f>
        <v/>
      </c>
      <c r="F37" s="37">
        <f>IF(i_Config!B42&gt;0,i_MiningPlan!F18/i_Config!B42*i_Config!B44/1000,0)</f>
        <v/>
      </c>
      <c r="G37" s="37">
        <f>IF(i_Config!B42&gt;0,i_MiningPlan!G18/i_Config!B42*i_Config!B44/1000,0)</f>
        <v/>
      </c>
      <c r="H37" s="37">
        <f>IF(i_Config!B42&gt;0,i_MiningPlan!H18/i_Config!B42*i_Config!B44/1000,0)</f>
        <v/>
      </c>
      <c r="I37" s="37">
        <f>IF(i_Config!B42&gt;0,i_MiningPlan!I18/i_Config!B42*i_Config!B44/1000,0)</f>
        <v/>
      </c>
      <c r="J37" s="37">
        <f>IF(i_Config!B42&gt;0,i_MiningPlan!J18/i_Config!B42*i_Config!B44/1000,0)</f>
        <v/>
      </c>
      <c r="K37" s="37">
        <f>IF(i_Config!B42&gt;0,i_MiningPlan!K18/i_Config!B42*i_Config!B44/1000,0)</f>
        <v/>
      </c>
      <c r="L37" s="37">
        <f>IF(i_Config!B42&gt;0,i_MiningPlan!L18/i_Config!B42*i_Config!B44/1000,0)</f>
        <v/>
      </c>
      <c r="M37" s="37">
        <f>IF(i_Config!B42&gt;0,i_MiningPlan!M18/i_Config!B42*i_Config!B44/1000,0)</f>
        <v/>
      </c>
      <c r="N37" s="37">
        <f>IF(i_Config!B42&gt;0,i_MiningPlan!N18/i_Config!B42*i_Config!B44/1000,0)</f>
        <v/>
      </c>
      <c r="O37" s="37">
        <f>IF(i_Config!B42&gt;0,i_MiningPlan!O18/i_Config!B42*i_Config!B44/1000,0)</f>
        <v/>
      </c>
      <c r="P37" s="37">
        <f>IF(i_Config!B42&gt;0,i_MiningPlan!P18/i_Config!B42*i_Config!B44/1000,0)</f>
        <v/>
      </c>
      <c r="Q37" s="37">
        <f>IF(i_Config!B42&gt;0,i_MiningPlan!Q18/i_Config!B42*i_Config!B44/1000,0)</f>
        <v/>
      </c>
      <c r="R37" s="37">
        <f>IF(i_Config!B42&gt;0,i_MiningPlan!R18/i_Config!B42*i_Config!B44/1000,0)</f>
        <v/>
      </c>
      <c r="S37" s="37">
        <f>IF(i_Config!B42&gt;0,i_MiningPlan!S18/i_Config!B42*i_Config!B44/1000,0)</f>
        <v/>
      </c>
      <c r="T37" s="37">
        <f>IF(i_Config!B42&gt;0,i_MiningPlan!T18/i_Config!B42*i_Config!B44/1000,0)</f>
        <v/>
      </c>
      <c r="U37" s="37">
        <f>IF(i_Config!B42&gt;0,i_MiningPlan!U18/i_Config!B42*i_Config!B44/1000,0)</f>
        <v/>
      </c>
      <c r="V37" s="37">
        <f>IF(i_Config!B42&gt;0,i_MiningPlan!V18/i_Config!B42*i_Config!B44/1000,0)</f>
        <v/>
      </c>
      <c r="W37" s="37">
        <f>IF(i_Config!B42&gt;0,i_MiningPlan!W18/i_Config!B42*i_Config!B44/1000,0)</f>
        <v/>
      </c>
      <c r="X37" s="37">
        <f>IF(i_Config!B42&gt;0,i_MiningPlan!X18/i_Config!B42*i_Config!B44/1000,0)</f>
        <v/>
      </c>
      <c r="Y37" s="37">
        <f>IF(i_Config!B42&gt;0,i_MiningPlan!Y18/i_Config!B42*i_Config!B44/1000,0)</f>
        <v/>
      </c>
      <c r="Z37" s="37">
        <f>IF(i_Config!B42&gt;0,i_MiningPlan!Z18/i_Config!B42*i_Config!B44/1000,0)</f>
        <v/>
      </c>
      <c r="AA37" s="37">
        <f>IF(i_Config!B42&gt;0,i_MiningPlan!AA18/i_Config!B42*i_Config!B44/1000,0)</f>
        <v/>
      </c>
      <c r="AB37" s="37">
        <f>IF(i_Config!B42&gt;0,i_MiningPlan!AB18/i_Config!B42*i_Config!B44/1000,0)</f>
        <v/>
      </c>
      <c r="AC37" s="37">
        <f>IF(i_Config!B42&gt;0,i_MiningPlan!AC18/i_Config!B42*i_Config!B44/1000,0)</f>
        <v/>
      </c>
      <c r="AD37" s="37">
        <f>IF(i_Config!B42&gt;0,i_MiningPlan!AD18/i_Config!B42*i_Config!B44/1000,0)</f>
        <v/>
      </c>
      <c r="AE37" s="37">
        <f>IF(i_Config!B42&gt;0,i_MiningPlan!AE18/i_Config!B42*i_Config!B44/1000,0)</f>
        <v/>
      </c>
      <c r="AF37" s="37">
        <f>IF(i_Config!B42&gt;0,i_MiningPlan!AF18/i_Config!B42*i_Config!B44/1000,0)</f>
        <v/>
      </c>
      <c r="AG37" s="37">
        <f>IF(i_Config!B42&gt;0,i_MiningPlan!AG18/i_Config!B42*i_Config!B44/1000,0)</f>
        <v/>
      </c>
      <c r="AH37" s="37">
        <f>IF(i_Config!B42&gt;0,i_MiningPlan!AH18/i_Config!B42*i_Config!B44/1000,0)</f>
        <v/>
      </c>
      <c r="AI37" s="37">
        <f>IF(i_Config!B42&gt;0,i_MiningPlan!AI18/i_Config!B42*i_Config!B44/1000,0)</f>
        <v/>
      </c>
      <c r="AJ37" s="37">
        <f>IF(i_Config!B42&gt;0,i_MiningPlan!AJ18/i_Config!B42*i_Config!B44/1000,0)</f>
        <v/>
      </c>
      <c r="AK37" s="37">
        <f>IF(i_Config!B42&gt;0,i_MiningPlan!AK18/i_Config!B42*i_Config!B44/1000,0)</f>
        <v/>
      </c>
      <c r="AL37" s="37">
        <f>IF(i_Config!B42&gt;0,i_MiningPlan!AL18/i_Config!B42*i_Config!B44/1000,0)</f>
        <v/>
      </c>
      <c r="AM37" s="37">
        <f>IF(i_Config!B42&gt;0,i_MiningPlan!AM18/i_Config!B42*i_Config!B44/1000,0)</f>
        <v/>
      </c>
      <c r="AN37" s="37">
        <f>IF(i_Config!B42&gt;0,i_MiningPlan!AN18/i_Config!B42*i_Config!B44/1000,0)</f>
        <v/>
      </c>
      <c r="AO37" s="37">
        <f>IF(i_Config!B42&gt;0,i_MiningPlan!AO18/i_Config!B42*i_Config!B44/1000,0)</f>
        <v/>
      </c>
      <c r="AP37" s="37">
        <f>IF(i_Config!B42&gt;0,i_MiningPlan!AP18/i_Config!B42*i_Config!B44/1000,0)</f>
        <v/>
      </c>
      <c r="AQ37" s="37">
        <f>IF(i_Config!B42&gt;0,i_MiningPlan!AQ18/i_Config!B42*i_Config!B44/1000,0)</f>
        <v/>
      </c>
      <c r="AR37" s="37">
        <f>IF(i_Config!B42&gt;0,i_MiningPlan!AR18/i_Config!B42*i_Config!B44/1000,0)</f>
        <v/>
      </c>
      <c r="AS37" s="37">
        <f>IF(i_Config!B42&gt;0,i_MiningPlan!AS18/i_Config!B42*i_Config!B44/1000,0)</f>
        <v/>
      </c>
      <c r="AT37" s="37">
        <f>IF(i_Config!B42&gt;0,i_MiningPlan!AT18/i_Config!B42*i_Config!B44/1000,0)</f>
        <v/>
      </c>
      <c r="AU37" s="37">
        <f>IF(i_Config!B42&gt;0,i_MiningPlan!AU18/i_Config!B42*i_Config!B44/1000,0)</f>
        <v/>
      </c>
      <c r="AV37" s="37">
        <f>IF(i_Config!B42&gt;0,i_MiningPlan!AV18/i_Config!B42*i_Config!B44/1000,0)</f>
        <v/>
      </c>
      <c r="AW37" s="37">
        <f>IF(i_Config!B42&gt;0,i_MiningPlan!AW18/i_Config!B42*i_Config!B44/1000,0)</f>
        <v/>
      </c>
      <c r="AX37" s="37">
        <f>IF(i_Config!B42&gt;0,i_MiningPlan!AX18/i_Config!B42*i_Config!B44/1000,0)</f>
        <v/>
      </c>
      <c r="AY37" s="37">
        <f>IF(i_Config!B42&gt;0,i_MiningPlan!AY18/i_Config!B42*i_Config!B44/1000,0)</f>
        <v/>
      </c>
      <c r="AZ37" s="37">
        <f>IF(i_Config!B42&gt;0,i_MiningPlan!AZ18/i_Config!B42*i_Config!B44/1000,0)</f>
        <v/>
      </c>
      <c r="BA37" s="37">
        <f>IF(i_Config!B42&gt;0,i_MiningPlan!BA18/i_Config!B42*i_Config!B44/1000,0)</f>
        <v/>
      </c>
      <c r="BB37" s="37">
        <f>IF(i_Config!B42&gt;0,i_MiningPlan!BB18/i_Config!B42*i_Config!B44/1000,0)</f>
        <v/>
      </c>
      <c r="BC37" s="37">
        <f>IF(i_Config!B42&gt;0,i_MiningPlan!BC18/i_Config!B42*i_Config!B44/1000,0)</f>
        <v/>
      </c>
      <c r="BD37" s="37">
        <f>IF(i_Config!B42&gt;0,i_MiningPlan!BD18/i_Config!B42*i_Config!B44/1000,0)</f>
        <v/>
      </c>
      <c r="BE37" s="37">
        <f>IF(i_Config!B42&gt;0,i_MiningPlan!BE18/i_Config!B42*i_Config!B44/1000,0)</f>
        <v/>
      </c>
      <c r="BF37" s="37">
        <f>IF(i_Config!B42&gt;0,i_MiningPlan!BF18/i_Config!B42*i_Config!B44/1000,0)</f>
        <v/>
      </c>
      <c r="BG37" s="37">
        <f>IF(i_Config!B42&gt;0,i_MiningPlan!BG18/i_Config!B42*i_Config!B44/1000,0)</f>
        <v/>
      </c>
      <c r="BH37" s="37">
        <f>IF(i_Config!B42&gt;0,i_MiningPlan!BH18/i_Config!B42*i_Config!B44/1000,0)</f>
        <v/>
      </c>
      <c r="BI37" s="37">
        <f>IF(i_Config!B42&gt;0,i_MiningPlan!BI18/i_Config!B42*i_Config!B44/1000,0)</f>
        <v/>
      </c>
      <c r="BJ37" s="37">
        <f>IF(i_Config!B42&gt;0,i_MiningPlan!BJ18/i_Config!B42*i_Config!B44/1000,0)</f>
        <v/>
      </c>
      <c r="BK37" s="37">
        <f>IF(i_Config!B42&gt;0,i_MiningPlan!BK18/i_Config!B42*i_Config!B44/1000,0)</f>
        <v/>
      </c>
      <c r="BL37" s="37">
        <f>IF(i_Config!B42&gt;0,i_MiningPlan!BL18/i_Config!B42*i_Config!B44/1000,0)</f>
        <v/>
      </c>
      <c r="BM37" s="37">
        <f>IF(i_Config!B42&gt;0,i_MiningPlan!BM18/i_Config!B42*i_Config!B44/1000,0)</f>
        <v/>
      </c>
      <c r="BN37" s="37">
        <f>IF(i_Config!B42&gt;0,i_MiningPlan!BN18/i_Config!B42*i_Config!B44/1000,0)</f>
        <v/>
      </c>
      <c r="BO37" s="37">
        <f>IF(i_Config!B42&gt;0,i_MiningPlan!BO18/i_Config!B42*i_Config!B44/1000,0)</f>
        <v/>
      </c>
      <c r="BP37" s="37">
        <f>IF(i_Config!B42&gt;0,i_MiningPlan!BP18/i_Config!B42*i_Config!B44/1000,0)</f>
        <v/>
      </c>
      <c r="BQ37" s="37">
        <f>IF(i_Config!B42&gt;0,i_MiningPlan!BQ18/i_Config!B42*i_Config!B44/1000,0)</f>
        <v/>
      </c>
      <c r="BR37" s="37">
        <f>IF(i_Config!B42&gt;0,i_MiningPlan!BR18/i_Config!B42*i_Config!B44/1000,0)</f>
        <v/>
      </c>
      <c r="BS37" s="37">
        <f>IF(i_Config!B42&gt;0,i_MiningPlan!BS18/i_Config!B42*i_Config!B44/1000,0)</f>
        <v/>
      </c>
      <c r="BT37" s="37">
        <f>IF(i_Config!B42&gt;0,i_MiningPlan!BT18/i_Config!B42*i_Config!B44/1000,0)</f>
        <v/>
      </c>
      <c r="BU37" s="37">
        <f>IF(i_Config!B42&gt;0,i_MiningPlan!BU18/i_Config!B42*i_Config!B44/1000,0)</f>
        <v/>
      </c>
      <c r="BV37" s="37">
        <f>IF(i_Config!B42&gt;0,i_MiningPlan!BV18/i_Config!B42*i_Config!B44/1000,0)</f>
        <v/>
      </c>
      <c r="BW37" s="37">
        <f>IF(i_Config!B42&gt;0,i_MiningPlan!BW18/i_Config!B42*i_Config!B44/1000,0)</f>
        <v/>
      </c>
      <c r="BX37" s="37">
        <f>IF(i_Config!B42&gt;0,i_MiningPlan!BX18/i_Config!B42*i_Config!B44/1000,0)</f>
        <v/>
      </c>
      <c r="BY37" s="37">
        <f>IF(i_Config!B42&gt;0,i_MiningPlan!BY18/i_Config!B42*i_Config!B44/1000,0)</f>
        <v/>
      </c>
      <c r="BZ37" s="37">
        <f>IF(i_Config!B42&gt;0,i_MiningPlan!BZ18/i_Config!B42*i_Config!B44/1000,0)</f>
        <v/>
      </c>
      <c r="CA37" s="37">
        <f>IF(i_Config!B42&gt;0,i_MiningPlan!CA18/i_Config!B42*i_Config!B44/1000,0)</f>
        <v/>
      </c>
      <c r="CB37" s="37">
        <f>IF(i_Config!B42&gt;0,i_MiningPlan!CB18/i_Config!B42*i_Config!B44/1000,0)</f>
        <v/>
      </c>
      <c r="CC37" s="37">
        <f>IF(i_Config!B42&gt;0,i_MiningPlan!CC18/i_Config!B42*i_Config!B44/1000,0)</f>
        <v/>
      </c>
      <c r="CD37" s="37">
        <f>IF(i_Config!B42&gt;0,i_MiningPlan!CD18/i_Config!B42*i_Config!B44/1000,0)</f>
        <v/>
      </c>
      <c r="CE37" s="37">
        <f>IF(i_Config!B42&gt;0,i_MiningPlan!CE18/i_Config!B42*i_Config!B44/1000,0)</f>
        <v/>
      </c>
      <c r="CF37" s="37">
        <f>IF(i_Config!B42&gt;0,i_MiningPlan!CF18/i_Config!B42*i_Config!B44/1000,0)</f>
        <v/>
      </c>
      <c r="CG37" s="37">
        <f>IF(i_Config!B42&gt;0,i_MiningPlan!CG18/i_Config!B42*i_Config!B44/1000,0)</f>
        <v/>
      </c>
      <c r="CH37" s="37">
        <f>IF(i_Config!B42&gt;0,i_MiningPlan!CH18/i_Config!B42*i_Config!B44/1000,0)</f>
        <v/>
      </c>
      <c r="CI37" s="37">
        <f>IF(i_Config!B42&gt;0,i_MiningPlan!CI18/i_Config!B42*i_Config!B44/1000,0)</f>
        <v/>
      </c>
      <c r="CJ37" s="37">
        <f>IF(i_Config!B42&gt;0,i_MiningPlan!CJ18/i_Config!B42*i_Config!B44/1000,0)</f>
        <v/>
      </c>
      <c r="CK37" s="37">
        <f>IF(i_Config!B42&gt;0,i_MiningPlan!CK18/i_Config!B42*i_Config!B44/1000,0)</f>
        <v/>
      </c>
      <c r="CL37" s="37">
        <f>IF(i_Config!B42&gt;0,i_MiningPlan!CL18/i_Config!B42*i_Config!B44/1000,0)</f>
        <v/>
      </c>
      <c r="CM37" s="37">
        <f>IF(i_Config!B42&gt;0,i_MiningPlan!CM18/i_Config!B42*i_Config!B44/1000,0)</f>
        <v/>
      </c>
      <c r="CN37" s="37">
        <f>IF(i_Config!B42&gt;0,i_MiningPlan!CN18/i_Config!B42*i_Config!B44/1000,0)</f>
        <v/>
      </c>
      <c r="CO37" s="37">
        <f>IF(i_Config!B42&gt;0,i_MiningPlan!CO18/i_Config!B42*i_Config!B44/1000,0)</f>
        <v/>
      </c>
      <c r="CP37" s="37">
        <f>IF(i_Config!B42&gt;0,i_MiningPlan!CP18/i_Config!B42*i_Config!B44/1000,0)</f>
        <v/>
      </c>
      <c r="CQ37" s="37">
        <f>IF(i_Config!B42&gt;0,i_MiningPlan!CQ18/i_Config!B42*i_Config!B44/1000,0)</f>
        <v/>
      </c>
      <c r="CR37" s="37">
        <f>IF(i_Config!B42&gt;0,i_MiningPlan!CR18/i_Config!B42*i_Config!B44/1000,0)</f>
        <v/>
      </c>
      <c r="CS37" s="37">
        <f>IF(i_Config!B42&gt;0,i_MiningPlan!CS18/i_Config!B42*i_Config!B44/1000,0)</f>
        <v/>
      </c>
      <c r="CT37" s="37">
        <f>IF(i_Config!B42&gt;0,i_MiningPlan!CT18/i_Config!B42*i_Config!B44/1000,0)</f>
        <v/>
      </c>
      <c r="CU37" s="37">
        <f>IF(i_Config!B42&gt;0,i_MiningPlan!CU18/i_Config!B42*i_Config!B44/1000,0)</f>
        <v/>
      </c>
      <c r="CV37" s="37">
        <f>IF(i_Config!B42&gt;0,i_MiningPlan!CV18/i_Config!B42*i_Config!B44/1000,0)</f>
        <v/>
      </c>
      <c r="CW37" s="37">
        <f>IF(i_Config!B42&gt;0,i_MiningPlan!CW18/i_Config!B42*i_Config!B44/1000,0)</f>
        <v/>
      </c>
      <c r="CX37" s="37">
        <f>IF(i_Config!B42&gt;0,i_MiningPlan!CX18/i_Config!B42*i_Config!B44/1000,0)</f>
        <v/>
      </c>
      <c r="CY37" s="37">
        <f>IF(i_Config!B42&gt;0,i_MiningPlan!CY18/i_Config!B42*i_Config!B44/1000,0)</f>
        <v/>
      </c>
      <c r="CZ37" s="37">
        <f>IF(i_Config!B42&gt;0,i_MiningPlan!CZ18/i_Config!B42*i_Config!B44/1000,0)</f>
        <v/>
      </c>
      <c r="DA37" s="37">
        <f>IF(i_Config!B42&gt;0,i_MiningPlan!DA18/i_Config!B42*i_Config!B44/1000,0)</f>
        <v/>
      </c>
      <c r="DB37" s="37">
        <f>IF(i_Config!B42&gt;0,i_MiningPlan!DB18/i_Config!B42*i_Config!B44/1000,0)</f>
        <v/>
      </c>
      <c r="DC37" s="37">
        <f>IF(i_Config!B42&gt;0,i_MiningPlan!DC18/i_Config!B42*i_Config!B44/1000,0)</f>
        <v/>
      </c>
      <c r="DD37" s="37">
        <f>IF(i_Config!B42&gt;0,i_MiningPlan!DD18/i_Config!B42*i_Config!B44/1000,0)</f>
        <v/>
      </c>
      <c r="DE37" s="37">
        <f>IF(i_Config!B42&gt;0,i_MiningPlan!DE18/i_Config!B42*i_Config!B44/1000,0)</f>
        <v/>
      </c>
      <c r="DF37" s="37">
        <f>IF(i_Config!B42&gt;0,i_MiningPlan!DF18/i_Config!B42*i_Config!B44/1000,0)</f>
        <v/>
      </c>
      <c r="DG37" s="37">
        <f>IF(i_Config!B42&gt;0,i_MiningPlan!DG18/i_Config!B42*i_Config!B44/1000,0)</f>
        <v/>
      </c>
      <c r="DH37" s="37">
        <f>IF(i_Config!B42&gt;0,i_MiningPlan!DH18/i_Config!B42*i_Config!B44/1000,0)</f>
        <v/>
      </c>
      <c r="DI37" s="37">
        <f>IF(i_Config!B42&gt;0,i_MiningPlan!DI18/i_Config!B42*i_Config!B44/1000,0)</f>
        <v/>
      </c>
      <c r="DJ37" s="37">
        <f>IF(i_Config!B42&gt;0,i_MiningPlan!DJ18/i_Config!B42*i_Config!B44/1000,0)</f>
        <v/>
      </c>
      <c r="DK37" s="37">
        <f>IF(i_Config!B42&gt;0,i_MiningPlan!DK18/i_Config!B42*i_Config!B44/1000,0)</f>
        <v/>
      </c>
      <c r="DL37" s="37">
        <f>IF(i_Config!B42&gt;0,i_MiningPlan!DL18/i_Config!B42*i_Config!B44/1000,0)</f>
        <v/>
      </c>
      <c r="DM37" s="37">
        <f>IF(i_Config!B42&gt;0,i_MiningPlan!DM18/i_Config!B42*i_Config!B44/1000,0)</f>
        <v/>
      </c>
      <c r="DN37" s="37">
        <f>IF(i_Config!B42&gt;0,i_MiningPlan!DN18/i_Config!B42*i_Config!B44/1000,0)</f>
        <v/>
      </c>
      <c r="DO37" s="37">
        <f>IF(i_Config!B42&gt;0,i_MiningPlan!DO18/i_Config!B42*i_Config!B44/1000,0)</f>
        <v/>
      </c>
      <c r="DP37" s="37">
        <f>IF(i_Config!B42&gt;0,i_MiningPlan!DP18/i_Config!B42*i_Config!B44/1000,0)</f>
        <v/>
      </c>
      <c r="DQ37" s="37">
        <f>IF(i_Config!B42&gt;0,i_MiningPlan!DQ18/i_Config!B42*i_Config!B44/1000,0)</f>
        <v/>
      </c>
      <c r="DR37" s="37">
        <f>IF(i_Config!B42&gt;0,i_MiningPlan!DR18/i_Config!B42*i_Config!B44/1000,0)</f>
        <v/>
      </c>
      <c r="DS37" s="37">
        <f>IF(i_Config!B42&gt;0,i_MiningPlan!DS18/i_Config!B42*i_Config!B44/1000,0)</f>
        <v/>
      </c>
      <c r="DT37" s="37">
        <f>IF(i_Config!B42&gt;0,i_MiningPlan!DT18/i_Config!B42*i_Config!B44/1000,0)</f>
        <v/>
      </c>
      <c r="DU37" s="37">
        <f>IF(i_Config!B42&gt;0,i_MiningPlan!DU18/i_Config!B42*i_Config!B44/1000,0)</f>
        <v/>
      </c>
      <c r="DV37" s="37">
        <f>IF(i_Config!B42&gt;0,i_MiningPlan!DV18/i_Config!B42*i_Config!B44/1000,0)</f>
        <v/>
      </c>
      <c r="DW37" s="37">
        <f>IF(i_Config!B42&gt;0,i_MiningPlan!DW18/i_Config!B42*i_Config!B44/1000,0)</f>
        <v/>
      </c>
      <c r="DX37" s="37">
        <f>IF(i_Config!B42&gt;0,i_MiningPlan!DX18/i_Config!B42*i_Config!B44/1000,0)</f>
        <v/>
      </c>
      <c r="DY37" s="37">
        <f>IF(i_Config!B42&gt;0,i_MiningPlan!DY18/i_Config!B42*i_Config!B44/1000,0)</f>
        <v/>
      </c>
      <c r="DZ37" s="37">
        <f>IF(i_Config!B42&gt;0,i_MiningPlan!DZ18/i_Config!B42*i_Config!B44/1000,0)</f>
        <v/>
      </c>
      <c r="EA37" s="37">
        <f>IF(i_Config!B42&gt;0,i_MiningPlan!EA18/i_Config!B42*i_Config!B44/1000,0)</f>
        <v/>
      </c>
      <c r="EB37" s="37">
        <f>IF(i_Config!B42&gt;0,i_MiningPlan!EB18/i_Config!B42*i_Config!B44/1000,0)</f>
        <v/>
      </c>
      <c r="EC37" s="37">
        <f>IF(i_Config!B42&gt;0,i_MiningPlan!EC18/i_Config!B42*i_Config!B44/1000,0)</f>
        <v/>
      </c>
      <c r="ED37" s="37">
        <f>IF(i_Config!B42&gt;0,i_MiningPlan!ED18/i_Config!B42*i_Config!B44/1000,0)</f>
        <v/>
      </c>
      <c r="EE37" s="37">
        <f>IF(i_Config!B42&gt;0,i_MiningPlan!EE18/i_Config!B42*i_Config!B44/1000,0)</f>
        <v/>
      </c>
      <c r="EF37" s="37">
        <f>IF(i_Config!B42&gt;0,i_MiningPlan!EF18/i_Config!B42*i_Config!B44/1000,0)</f>
        <v/>
      </c>
      <c r="EG37" s="37">
        <f>IF(i_Config!B42&gt;0,i_MiningPlan!EG18/i_Config!B42*i_Config!B44/1000,0)</f>
        <v/>
      </c>
      <c r="EH37" s="37">
        <f>IF(i_Config!B42&gt;0,i_MiningPlan!EH18/i_Config!B42*i_Config!B44/1000,0)</f>
        <v/>
      </c>
      <c r="EI37" s="37">
        <f>IF(i_Config!B42&gt;0,i_MiningPlan!EI18/i_Config!B42*i_Config!B44/1000,0)</f>
        <v/>
      </c>
      <c r="EJ37" s="37">
        <f>IF(i_Config!B42&gt;0,i_MiningPlan!EJ18/i_Config!B42*i_Config!B44/1000,0)</f>
        <v/>
      </c>
      <c r="EK37" s="37">
        <f>IF(i_Config!B42&gt;0,i_MiningPlan!EK18/i_Config!B42*i_Config!B44/1000,0)</f>
        <v/>
      </c>
      <c r="EL37" s="37">
        <f>IF(i_Config!B42&gt;0,i_MiningPlan!EL18/i_Config!B42*i_Config!B44/1000,0)</f>
        <v/>
      </c>
      <c r="EM37" s="37">
        <f>IF(i_Config!B42&gt;0,i_MiningPlan!EM18/i_Config!B42*i_Config!B44/1000,0)</f>
        <v/>
      </c>
      <c r="EN37" s="37">
        <f>IF(i_Config!B42&gt;0,i_MiningPlan!EN18/i_Config!B42*i_Config!B44/1000,0)</f>
        <v/>
      </c>
      <c r="EO37" s="37">
        <f>IF(i_Config!B42&gt;0,i_MiningPlan!EO18/i_Config!B42*i_Config!B44/1000,0)</f>
        <v/>
      </c>
      <c r="EP37" s="37">
        <f>IF(i_Config!B42&gt;0,i_MiningPlan!EP18/i_Config!B42*i_Config!B44/1000,0)</f>
        <v/>
      </c>
      <c r="EQ37" s="37">
        <f>IF(i_Config!B42&gt;0,i_MiningPlan!EQ18/i_Config!B42*i_Config!B44/1000,0)</f>
        <v/>
      </c>
      <c r="ER37" s="37">
        <f>IF(i_Config!B42&gt;0,i_MiningPlan!ER18/i_Config!B42*i_Config!B44/1000,0)</f>
        <v/>
      </c>
      <c r="ES37" s="37">
        <f>IF(i_Config!B42&gt;0,i_MiningPlan!ES18/i_Config!B42*i_Config!B44/1000,0)</f>
        <v/>
      </c>
      <c r="ET37" s="37">
        <f>IF(i_Config!B42&gt;0,i_MiningPlan!ET18/i_Config!B42*i_Config!B44/1000,0)</f>
        <v/>
      </c>
      <c r="EU37" s="37">
        <f>IF(i_Config!B42&gt;0,i_MiningPlan!EU18/i_Config!B42*i_Config!B44/1000,0)</f>
        <v/>
      </c>
      <c r="EV37" s="37">
        <f>IF(i_Config!B42&gt;0,i_MiningPlan!EV18/i_Config!B42*i_Config!B44/1000,0)</f>
        <v/>
      </c>
      <c r="EW37" s="37">
        <f>IF(i_Config!B42&gt;0,i_MiningPlan!EW18/i_Config!B42*i_Config!B44/1000,0)</f>
        <v/>
      </c>
      <c r="EX37" s="37">
        <f>IF(i_Config!B42&gt;0,i_MiningPlan!EX18/i_Config!B42*i_Config!B44/1000,0)</f>
        <v/>
      </c>
      <c r="EY37" s="37">
        <f>IF(i_Config!B42&gt;0,i_MiningPlan!EY18/i_Config!B42*i_Config!B44/1000,0)</f>
        <v/>
      </c>
      <c r="EZ37" s="37">
        <f>IF(i_Config!B42&gt;0,i_MiningPlan!EZ18/i_Config!B42*i_Config!B44/1000,0)</f>
        <v/>
      </c>
      <c r="FA37" s="37">
        <f>IF(i_Config!B42&gt;0,i_MiningPlan!FA18/i_Config!B42*i_Config!B44/1000,0)</f>
        <v/>
      </c>
      <c r="FB37" s="37">
        <f>IF(i_Config!B42&gt;0,i_MiningPlan!FB18/i_Config!B42*i_Config!B44/1000,0)</f>
        <v/>
      </c>
      <c r="FC37" s="37">
        <f>IF(i_Config!B42&gt;0,i_MiningPlan!FC18/i_Config!B42*i_Config!B44/1000,0)</f>
        <v/>
      </c>
      <c r="FD37" s="37">
        <f>IF(i_Config!B42&gt;0,i_MiningPlan!FD18/i_Config!B42*i_Config!B44/1000,0)</f>
        <v/>
      </c>
      <c r="FE37" s="37">
        <f>IF(i_Config!B42&gt;0,i_MiningPlan!FE18/i_Config!B42*i_Config!B44/1000,0)</f>
        <v/>
      </c>
      <c r="FF37" s="37">
        <f>IF(i_Config!B42&gt;0,i_MiningPlan!FF18/i_Config!B42*i_Config!B44/1000,0)</f>
        <v/>
      </c>
      <c r="FG37" s="37">
        <f>IF(i_Config!B42&gt;0,i_MiningPlan!FG18/i_Config!B42*i_Config!B44/1000,0)</f>
        <v/>
      </c>
      <c r="FH37" s="37">
        <f>IF(i_Config!B42&gt;0,i_MiningPlan!FH18/i_Config!B42*i_Config!B44/1000,0)</f>
        <v/>
      </c>
      <c r="FI37" s="37">
        <f>IF(i_Config!B42&gt;0,i_MiningPlan!FI18/i_Config!B42*i_Config!B44/1000,0)</f>
        <v/>
      </c>
      <c r="FJ37" s="37">
        <f>IF(i_Config!B42&gt;0,i_MiningPlan!FJ18/i_Config!B42*i_Config!B44/1000,0)</f>
        <v/>
      </c>
      <c r="FK37" s="37">
        <f>IF(i_Config!B42&gt;0,i_MiningPlan!FK18/i_Config!B42*i_Config!B44/1000,0)</f>
        <v/>
      </c>
      <c r="FL37" s="37">
        <f>IF(i_Config!B42&gt;0,i_MiningPlan!FL18/i_Config!B42*i_Config!B44/1000,0)</f>
        <v/>
      </c>
      <c r="FM37" s="37">
        <f>IF(i_Config!B42&gt;0,i_MiningPlan!FM18/i_Config!B42*i_Config!B44/1000,0)</f>
        <v/>
      </c>
      <c r="FN37" s="37">
        <f>IF(i_Config!B42&gt;0,i_MiningPlan!FN18/i_Config!B42*i_Config!B44/1000,0)</f>
        <v/>
      </c>
      <c r="FO37" s="37">
        <f>IF(i_Config!B42&gt;0,i_MiningPlan!FO18/i_Config!B42*i_Config!B44/1000,0)</f>
        <v/>
      </c>
      <c r="FP37" s="37">
        <f>IF(i_Config!B42&gt;0,i_MiningPlan!FP18/i_Config!B42*i_Config!B44/1000,0)</f>
        <v/>
      </c>
      <c r="FQ37" s="37">
        <f>IF(i_Config!B42&gt;0,i_MiningPlan!FQ18/i_Config!B42*i_Config!B44/1000,0)</f>
        <v/>
      </c>
      <c r="FR37" s="37">
        <f>IF(i_Config!B42&gt;0,i_MiningPlan!FR18/i_Config!B42*i_Config!B44/1000,0)</f>
        <v/>
      </c>
      <c r="FS37" s="37">
        <f>IF(i_Config!B42&gt;0,i_MiningPlan!FS18/i_Config!B42*i_Config!B44/1000,0)</f>
        <v/>
      </c>
      <c r="FT37" s="37">
        <f>IF(i_Config!B42&gt;0,i_MiningPlan!FT18/i_Config!B42*i_Config!B44/1000,0)</f>
        <v/>
      </c>
      <c r="FU37" s="37">
        <f>IF(i_Config!B42&gt;0,i_MiningPlan!FU18/i_Config!B42*i_Config!B44/1000,0)</f>
        <v/>
      </c>
      <c r="FV37" s="37">
        <f>IF(i_Config!B42&gt;0,i_MiningPlan!FV18/i_Config!B42*i_Config!B44/1000,0)</f>
        <v/>
      </c>
      <c r="FW37" s="37">
        <f>IF(i_Config!B42&gt;0,i_MiningPlan!FW18/i_Config!B42*i_Config!B44/1000,0)</f>
        <v/>
      </c>
      <c r="FX37" s="37">
        <f>IF(i_Config!B42&gt;0,i_MiningPlan!FX18/i_Config!B42*i_Config!B44/1000,0)</f>
        <v/>
      </c>
      <c r="FY37" s="37">
        <f>IF(i_Config!B42&gt;0,i_MiningPlan!FY18/i_Config!B42*i_Config!B44/1000,0)</f>
        <v/>
      </c>
      <c r="FZ37" s="37">
        <f>IF(i_Config!B42&gt;0,i_MiningPlan!FZ18/i_Config!B42*i_Config!B44/1000,0)</f>
        <v/>
      </c>
      <c r="GA37" s="37">
        <f>IF(i_Config!B42&gt;0,i_MiningPlan!GA18/i_Config!B42*i_Config!B44/1000,0)</f>
        <v/>
      </c>
    </row>
    <row r="38">
      <c r="A38" s="25" t="inlineStr">
        <is>
          <t>Refining Charges (RC)</t>
        </is>
      </c>
      <c r="B38" s="25" t="inlineStr">
        <is>
          <t>$'000</t>
        </is>
      </c>
      <c r="C38" s="47">
        <f>SUM(D38:GA38)</f>
        <v/>
      </c>
      <c r="D38" s="37">
        <f>i_MiningPlan!D19*2204.62*i_Config!B45/1000</f>
        <v/>
      </c>
      <c r="E38" s="37">
        <f>i_MiningPlan!E19*2204.62*i_Config!B45/1000</f>
        <v/>
      </c>
      <c r="F38" s="37">
        <f>i_MiningPlan!F19*2204.62*i_Config!B45/1000</f>
        <v/>
      </c>
      <c r="G38" s="37">
        <f>i_MiningPlan!G19*2204.62*i_Config!B45/1000</f>
        <v/>
      </c>
      <c r="H38" s="37">
        <f>i_MiningPlan!H19*2204.62*i_Config!B45/1000</f>
        <v/>
      </c>
      <c r="I38" s="37">
        <f>i_MiningPlan!I19*2204.62*i_Config!B45/1000</f>
        <v/>
      </c>
      <c r="J38" s="37">
        <f>i_MiningPlan!J19*2204.62*i_Config!B45/1000</f>
        <v/>
      </c>
      <c r="K38" s="37">
        <f>i_MiningPlan!K19*2204.62*i_Config!B45/1000</f>
        <v/>
      </c>
      <c r="L38" s="37">
        <f>i_MiningPlan!L19*2204.62*i_Config!B45/1000</f>
        <v/>
      </c>
      <c r="M38" s="37">
        <f>i_MiningPlan!M19*2204.62*i_Config!B45/1000</f>
        <v/>
      </c>
      <c r="N38" s="37">
        <f>i_MiningPlan!N19*2204.62*i_Config!B45/1000</f>
        <v/>
      </c>
      <c r="O38" s="37">
        <f>i_MiningPlan!O19*2204.62*i_Config!B45/1000</f>
        <v/>
      </c>
      <c r="P38" s="37">
        <f>i_MiningPlan!P19*2204.62*i_Config!B45/1000</f>
        <v/>
      </c>
      <c r="Q38" s="37">
        <f>i_MiningPlan!Q19*2204.62*i_Config!B45/1000</f>
        <v/>
      </c>
      <c r="R38" s="37">
        <f>i_MiningPlan!R19*2204.62*i_Config!B45/1000</f>
        <v/>
      </c>
      <c r="S38" s="37">
        <f>i_MiningPlan!S19*2204.62*i_Config!B45/1000</f>
        <v/>
      </c>
      <c r="T38" s="37">
        <f>i_MiningPlan!T19*2204.62*i_Config!B45/1000</f>
        <v/>
      </c>
      <c r="U38" s="37">
        <f>i_MiningPlan!U19*2204.62*i_Config!B45/1000</f>
        <v/>
      </c>
      <c r="V38" s="37">
        <f>i_MiningPlan!V19*2204.62*i_Config!B45/1000</f>
        <v/>
      </c>
      <c r="W38" s="37">
        <f>i_MiningPlan!W19*2204.62*i_Config!B45/1000</f>
        <v/>
      </c>
      <c r="X38" s="37">
        <f>i_MiningPlan!X19*2204.62*i_Config!B45/1000</f>
        <v/>
      </c>
      <c r="Y38" s="37">
        <f>i_MiningPlan!Y19*2204.62*i_Config!B45/1000</f>
        <v/>
      </c>
      <c r="Z38" s="37">
        <f>i_MiningPlan!Z19*2204.62*i_Config!B45/1000</f>
        <v/>
      </c>
      <c r="AA38" s="37">
        <f>i_MiningPlan!AA19*2204.62*i_Config!B45/1000</f>
        <v/>
      </c>
      <c r="AB38" s="37">
        <f>i_MiningPlan!AB19*2204.62*i_Config!B45/1000</f>
        <v/>
      </c>
      <c r="AC38" s="37">
        <f>i_MiningPlan!AC19*2204.62*i_Config!B45/1000</f>
        <v/>
      </c>
      <c r="AD38" s="37">
        <f>i_MiningPlan!AD19*2204.62*i_Config!B45/1000</f>
        <v/>
      </c>
      <c r="AE38" s="37">
        <f>i_MiningPlan!AE19*2204.62*i_Config!B45/1000</f>
        <v/>
      </c>
      <c r="AF38" s="37">
        <f>i_MiningPlan!AF19*2204.62*i_Config!B45/1000</f>
        <v/>
      </c>
      <c r="AG38" s="37">
        <f>i_MiningPlan!AG19*2204.62*i_Config!B45/1000</f>
        <v/>
      </c>
      <c r="AH38" s="37">
        <f>i_MiningPlan!AH19*2204.62*i_Config!B45/1000</f>
        <v/>
      </c>
      <c r="AI38" s="37">
        <f>i_MiningPlan!AI19*2204.62*i_Config!B45/1000</f>
        <v/>
      </c>
      <c r="AJ38" s="37">
        <f>i_MiningPlan!AJ19*2204.62*i_Config!B45/1000</f>
        <v/>
      </c>
      <c r="AK38" s="37">
        <f>i_MiningPlan!AK19*2204.62*i_Config!B45/1000</f>
        <v/>
      </c>
      <c r="AL38" s="37">
        <f>i_MiningPlan!AL19*2204.62*i_Config!B45/1000</f>
        <v/>
      </c>
      <c r="AM38" s="37">
        <f>i_MiningPlan!AM19*2204.62*i_Config!B45/1000</f>
        <v/>
      </c>
      <c r="AN38" s="37">
        <f>i_MiningPlan!AN19*2204.62*i_Config!B45/1000</f>
        <v/>
      </c>
      <c r="AO38" s="37">
        <f>i_MiningPlan!AO19*2204.62*i_Config!B45/1000</f>
        <v/>
      </c>
      <c r="AP38" s="37">
        <f>i_MiningPlan!AP19*2204.62*i_Config!B45/1000</f>
        <v/>
      </c>
      <c r="AQ38" s="37">
        <f>i_MiningPlan!AQ19*2204.62*i_Config!B45/1000</f>
        <v/>
      </c>
      <c r="AR38" s="37">
        <f>i_MiningPlan!AR19*2204.62*i_Config!B45/1000</f>
        <v/>
      </c>
      <c r="AS38" s="37">
        <f>i_MiningPlan!AS19*2204.62*i_Config!B45/1000</f>
        <v/>
      </c>
      <c r="AT38" s="37">
        <f>i_MiningPlan!AT19*2204.62*i_Config!B45/1000</f>
        <v/>
      </c>
      <c r="AU38" s="37">
        <f>i_MiningPlan!AU19*2204.62*i_Config!B45/1000</f>
        <v/>
      </c>
      <c r="AV38" s="37">
        <f>i_MiningPlan!AV19*2204.62*i_Config!B45/1000</f>
        <v/>
      </c>
      <c r="AW38" s="37">
        <f>i_MiningPlan!AW19*2204.62*i_Config!B45/1000</f>
        <v/>
      </c>
      <c r="AX38" s="37">
        <f>i_MiningPlan!AX19*2204.62*i_Config!B45/1000</f>
        <v/>
      </c>
      <c r="AY38" s="37">
        <f>i_MiningPlan!AY19*2204.62*i_Config!B45/1000</f>
        <v/>
      </c>
      <c r="AZ38" s="37">
        <f>i_MiningPlan!AZ19*2204.62*i_Config!B45/1000</f>
        <v/>
      </c>
      <c r="BA38" s="37">
        <f>i_MiningPlan!BA19*2204.62*i_Config!B45/1000</f>
        <v/>
      </c>
      <c r="BB38" s="37">
        <f>i_MiningPlan!BB19*2204.62*i_Config!B45/1000</f>
        <v/>
      </c>
      <c r="BC38" s="37">
        <f>i_MiningPlan!BC19*2204.62*i_Config!B45/1000</f>
        <v/>
      </c>
      <c r="BD38" s="37">
        <f>i_MiningPlan!BD19*2204.62*i_Config!B45/1000</f>
        <v/>
      </c>
      <c r="BE38" s="37">
        <f>i_MiningPlan!BE19*2204.62*i_Config!B45/1000</f>
        <v/>
      </c>
      <c r="BF38" s="37">
        <f>i_MiningPlan!BF19*2204.62*i_Config!B45/1000</f>
        <v/>
      </c>
      <c r="BG38" s="37">
        <f>i_MiningPlan!BG19*2204.62*i_Config!B45/1000</f>
        <v/>
      </c>
      <c r="BH38" s="37">
        <f>i_MiningPlan!BH19*2204.62*i_Config!B45/1000</f>
        <v/>
      </c>
      <c r="BI38" s="37">
        <f>i_MiningPlan!BI19*2204.62*i_Config!B45/1000</f>
        <v/>
      </c>
      <c r="BJ38" s="37">
        <f>i_MiningPlan!BJ19*2204.62*i_Config!B45/1000</f>
        <v/>
      </c>
      <c r="BK38" s="37">
        <f>i_MiningPlan!BK19*2204.62*i_Config!B45/1000</f>
        <v/>
      </c>
      <c r="BL38" s="37">
        <f>i_MiningPlan!BL19*2204.62*i_Config!B45/1000</f>
        <v/>
      </c>
      <c r="BM38" s="37">
        <f>i_MiningPlan!BM19*2204.62*i_Config!B45/1000</f>
        <v/>
      </c>
      <c r="BN38" s="37">
        <f>i_MiningPlan!BN19*2204.62*i_Config!B45/1000</f>
        <v/>
      </c>
      <c r="BO38" s="37">
        <f>i_MiningPlan!BO19*2204.62*i_Config!B45/1000</f>
        <v/>
      </c>
      <c r="BP38" s="37">
        <f>i_MiningPlan!BP19*2204.62*i_Config!B45/1000</f>
        <v/>
      </c>
      <c r="BQ38" s="37">
        <f>i_MiningPlan!BQ19*2204.62*i_Config!B45/1000</f>
        <v/>
      </c>
      <c r="BR38" s="37">
        <f>i_MiningPlan!BR19*2204.62*i_Config!B45/1000</f>
        <v/>
      </c>
      <c r="BS38" s="37">
        <f>i_MiningPlan!BS19*2204.62*i_Config!B45/1000</f>
        <v/>
      </c>
      <c r="BT38" s="37">
        <f>i_MiningPlan!BT19*2204.62*i_Config!B45/1000</f>
        <v/>
      </c>
      <c r="BU38" s="37">
        <f>i_MiningPlan!BU19*2204.62*i_Config!B45/1000</f>
        <v/>
      </c>
      <c r="BV38" s="37">
        <f>i_MiningPlan!BV19*2204.62*i_Config!B45/1000</f>
        <v/>
      </c>
      <c r="BW38" s="37">
        <f>i_MiningPlan!BW19*2204.62*i_Config!B45/1000</f>
        <v/>
      </c>
      <c r="BX38" s="37">
        <f>i_MiningPlan!BX19*2204.62*i_Config!B45/1000</f>
        <v/>
      </c>
      <c r="BY38" s="37">
        <f>i_MiningPlan!BY19*2204.62*i_Config!B45/1000</f>
        <v/>
      </c>
      <c r="BZ38" s="37">
        <f>i_MiningPlan!BZ19*2204.62*i_Config!B45/1000</f>
        <v/>
      </c>
      <c r="CA38" s="37">
        <f>i_MiningPlan!CA19*2204.62*i_Config!B45/1000</f>
        <v/>
      </c>
      <c r="CB38" s="37">
        <f>i_MiningPlan!CB19*2204.62*i_Config!B45/1000</f>
        <v/>
      </c>
      <c r="CC38" s="37">
        <f>i_MiningPlan!CC19*2204.62*i_Config!B45/1000</f>
        <v/>
      </c>
      <c r="CD38" s="37">
        <f>i_MiningPlan!CD19*2204.62*i_Config!B45/1000</f>
        <v/>
      </c>
      <c r="CE38" s="37">
        <f>i_MiningPlan!CE19*2204.62*i_Config!B45/1000</f>
        <v/>
      </c>
      <c r="CF38" s="37">
        <f>i_MiningPlan!CF19*2204.62*i_Config!B45/1000</f>
        <v/>
      </c>
      <c r="CG38" s="37">
        <f>i_MiningPlan!CG19*2204.62*i_Config!B45/1000</f>
        <v/>
      </c>
      <c r="CH38" s="37">
        <f>i_MiningPlan!CH19*2204.62*i_Config!B45/1000</f>
        <v/>
      </c>
      <c r="CI38" s="37">
        <f>i_MiningPlan!CI19*2204.62*i_Config!B45/1000</f>
        <v/>
      </c>
      <c r="CJ38" s="37">
        <f>i_MiningPlan!CJ19*2204.62*i_Config!B45/1000</f>
        <v/>
      </c>
      <c r="CK38" s="37">
        <f>i_MiningPlan!CK19*2204.62*i_Config!B45/1000</f>
        <v/>
      </c>
      <c r="CL38" s="37">
        <f>i_MiningPlan!CL19*2204.62*i_Config!B45/1000</f>
        <v/>
      </c>
      <c r="CM38" s="37">
        <f>i_MiningPlan!CM19*2204.62*i_Config!B45/1000</f>
        <v/>
      </c>
      <c r="CN38" s="37">
        <f>i_MiningPlan!CN19*2204.62*i_Config!B45/1000</f>
        <v/>
      </c>
      <c r="CO38" s="37">
        <f>i_MiningPlan!CO19*2204.62*i_Config!B45/1000</f>
        <v/>
      </c>
      <c r="CP38" s="37">
        <f>i_MiningPlan!CP19*2204.62*i_Config!B45/1000</f>
        <v/>
      </c>
      <c r="CQ38" s="37">
        <f>i_MiningPlan!CQ19*2204.62*i_Config!B45/1000</f>
        <v/>
      </c>
      <c r="CR38" s="37">
        <f>i_MiningPlan!CR19*2204.62*i_Config!B45/1000</f>
        <v/>
      </c>
      <c r="CS38" s="37">
        <f>i_MiningPlan!CS19*2204.62*i_Config!B45/1000</f>
        <v/>
      </c>
      <c r="CT38" s="37">
        <f>i_MiningPlan!CT19*2204.62*i_Config!B45/1000</f>
        <v/>
      </c>
      <c r="CU38" s="37">
        <f>i_MiningPlan!CU19*2204.62*i_Config!B45/1000</f>
        <v/>
      </c>
      <c r="CV38" s="37">
        <f>i_MiningPlan!CV19*2204.62*i_Config!B45/1000</f>
        <v/>
      </c>
      <c r="CW38" s="37">
        <f>i_MiningPlan!CW19*2204.62*i_Config!B45/1000</f>
        <v/>
      </c>
      <c r="CX38" s="37">
        <f>i_MiningPlan!CX19*2204.62*i_Config!B45/1000</f>
        <v/>
      </c>
      <c r="CY38" s="37">
        <f>i_MiningPlan!CY19*2204.62*i_Config!B45/1000</f>
        <v/>
      </c>
      <c r="CZ38" s="37">
        <f>i_MiningPlan!CZ19*2204.62*i_Config!B45/1000</f>
        <v/>
      </c>
      <c r="DA38" s="37">
        <f>i_MiningPlan!DA19*2204.62*i_Config!B45/1000</f>
        <v/>
      </c>
      <c r="DB38" s="37">
        <f>i_MiningPlan!DB19*2204.62*i_Config!B45/1000</f>
        <v/>
      </c>
      <c r="DC38" s="37">
        <f>i_MiningPlan!DC19*2204.62*i_Config!B45/1000</f>
        <v/>
      </c>
      <c r="DD38" s="37">
        <f>i_MiningPlan!DD19*2204.62*i_Config!B45/1000</f>
        <v/>
      </c>
      <c r="DE38" s="37">
        <f>i_MiningPlan!DE19*2204.62*i_Config!B45/1000</f>
        <v/>
      </c>
      <c r="DF38" s="37">
        <f>i_MiningPlan!DF19*2204.62*i_Config!B45/1000</f>
        <v/>
      </c>
      <c r="DG38" s="37">
        <f>i_MiningPlan!DG19*2204.62*i_Config!B45/1000</f>
        <v/>
      </c>
      <c r="DH38" s="37">
        <f>i_MiningPlan!DH19*2204.62*i_Config!B45/1000</f>
        <v/>
      </c>
      <c r="DI38" s="37">
        <f>i_MiningPlan!DI19*2204.62*i_Config!B45/1000</f>
        <v/>
      </c>
      <c r="DJ38" s="37">
        <f>i_MiningPlan!DJ19*2204.62*i_Config!B45/1000</f>
        <v/>
      </c>
      <c r="DK38" s="37">
        <f>i_MiningPlan!DK19*2204.62*i_Config!B45/1000</f>
        <v/>
      </c>
      <c r="DL38" s="37">
        <f>i_MiningPlan!DL19*2204.62*i_Config!B45/1000</f>
        <v/>
      </c>
      <c r="DM38" s="37">
        <f>i_MiningPlan!DM19*2204.62*i_Config!B45/1000</f>
        <v/>
      </c>
      <c r="DN38" s="37">
        <f>i_MiningPlan!DN19*2204.62*i_Config!B45/1000</f>
        <v/>
      </c>
      <c r="DO38" s="37">
        <f>i_MiningPlan!DO19*2204.62*i_Config!B45/1000</f>
        <v/>
      </c>
      <c r="DP38" s="37">
        <f>i_MiningPlan!DP19*2204.62*i_Config!B45/1000</f>
        <v/>
      </c>
      <c r="DQ38" s="37">
        <f>i_MiningPlan!DQ19*2204.62*i_Config!B45/1000</f>
        <v/>
      </c>
      <c r="DR38" s="37">
        <f>i_MiningPlan!DR19*2204.62*i_Config!B45/1000</f>
        <v/>
      </c>
      <c r="DS38" s="37">
        <f>i_MiningPlan!DS19*2204.62*i_Config!B45/1000</f>
        <v/>
      </c>
      <c r="DT38" s="37">
        <f>i_MiningPlan!DT19*2204.62*i_Config!B45/1000</f>
        <v/>
      </c>
      <c r="DU38" s="37">
        <f>i_MiningPlan!DU19*2204.62*i_Config!B45/1000</f>
        <v/>
      </c>
      <c r="DV38" s="37">
        <f>i_MiningPlan!DV19*2204.62*i_Config!B45/1000</f>
        <v/>
      </c>
      <c r="DW38" s="37">
        <f>i_MiningPlan!DW19*2204.62*i_Config!B45/1000</f>
        <v/>
      </c>
      <c r="DX38" s="37">
        <f>i_MiningPlan!DX19*2204.62*i_Config!B45/1000</f>
        <v/>
      </c>
      <c r="DY38" s="37">
        <f>i_MiningPlan!DY19*2204.62*i_Config!B45/1000</f>
        <v/>
      </c>
      <c r="DZ38" s="37">
        <f>i_MiningPlan!DZ19*2204.62*i_Config!B45/1000</f>
        <v/>
      </c>
      <c r="EA38" s="37">
        <f>i_MiningPlan!EA19*2204.62*i_Config!B45/1000</f>
        <v/>
      </c>
      <c r="EB38" s="37">
        <f>i_MiningPlan!EB19*2204.62*i_Config!B45/1000</f>
        <v/>
      </c>
      <c r="EC38" s="37">
        <f>i_MiningPlan!EC19*2204.62*i_Config!B45/1000</f>
        <v/>
      </c>
      <c r="ED38" s="37">
        <f>i_MiningPlan!ED19*2204.62*i_Config!B45/1000</f>
        <v/>
      </c>
      <c r="EE38" s="37">
        <f>i_MiningPlan!EE19*2204.62*i_Config!B45/1000</f>
        <v/>
      </c>
      <c r="EF38" s="37">
        <f>i_MiningPlan!EF19*2204.62*i_Config!B45/1000</f>
        <v/>
      </c>
      <c r="EG38" s="37">
        <f>i_MiningPlan!EG19*2204.62*i_Config!B45/1000</f>
        <v/>
      </c>
      <c r="EH38" s="37">
        <f>i_MiningPlan!EH19*2204.62*i_Config!B45/1000</f>
        <v/>
      </c>
      <c r="EI38" s="37">
        <f>i_MiningPlan!EI19*2204.62*i_Config!B45/1000</f>
        <v/>
      </c>
      <c r="EJ38" s="37">
        <f>i_MiningPlan!EJ19*2204.62*i_Config!B45/1000</f>
        <v/>
      </c>
      <c r="EK38" s="37">
        <f>i_MiningPlan!EK19*2204.62*i_Config!B45/1000</f>
        <v/>
      </c>
      <c r="EL38" s="37">
        <f>i_MiningPlan!EL19*2204.62*i_Config!B45/1000</f>
        <v/>
      </c>
      <c r="EM38" s="37">
        <f>i_MiningPlan!EM19*2204.62*i_Config!B45/1000</f>
        <v/>
      </c>
      <c r="EN38" s="37">
        <f>i_MiningPlan!EN19*2204.62*i_Config!B45/1000</f>
        <v/>
      </c>
      <c r="EO38" s="37">
        <f>i_MiningPlan!EO19*2204.62*i_Config!B45/1000</f>
        <v/>
      </c>
      <c r="EP38" s="37">
        <f>i_MiningPlan!EP19*2204.62*i_Config!B45/1000</f>
        <v/>
      </c>
      <c r="EQ38" s="37">
        <f>i_MiningPlan!EQ19*2204.62*i_Config!B45/1000</f>
        <v/>
      </c>
      <c r="ER38" s="37">
        <f>i_MiningPlan!ER19*2204.62*i_Config!B45/1000</f>
        <v/>
      </c>
      <c r="ES38" s="37">
        <f>i_MiningPlan!ES19*2204.62*i_Config!B45/1000</f>
        <v/>
      </c>
      <c r="ET38" s="37">
        <f>i_MiningPlan!ET19*2204.62*i_Config!B45/1000</f>
        <v/>
      </c>
      <c r="EU38" s="37">
        <f>i_MiningPlan!EU19*2204.62*i_Config!B45/1000</f>
        <v/>
      </c>
      <c r="EV38" s="37">
        <f>i_MiningPlan!EV19*2204.62*i_Config!B45/1000</f>
        <v/>
      </c>
      <c r="EW38" s="37">
        <f>i_MiningPlan!EW19*2204.62*i_Config!B45/1000</f>
        <v/>
      </c>
      <c r="EX38" s="37">
        <f>i_MiningPlan!EX19*2204.62*i_Config!B45/1000</f>
        <v/>
      </c>
      <c r="EY38" s="37">
        <f>i_MiningPlan!EY19*2204.62*i_Config!B45/1000</f>
        <v/>
      </c>
      <c r="EZ38" s="37">
        <f>i_MiningPlan!EZ19*2204.62*i_Config!B45/1000</f>
        <v/>
      </c>
      <c r="FA38" s="37">
        <f>i_MiningPlan!FA19*2204.62*i_Config!B45/1000</f>
        <v/>
      </c>
      <c r="FB38" s="37">
        <f>i_MiningPlan!FB19*2204.62*i_Config!B45/1000</f>
        <v/>
      </c>
      <c r="FC38" s="37">
        <f>i_MiningPlan!FC19*2204.62*i_Config!B45/1000</f>
        <v/>
      </c>
      <c r="FD38" s="37">
        <f>i_MiningPlan!FD19*2204.62*i_Config!B45/1000</f>
        <v/>
      </c>
      <c r="FE38" s="37">
        <f>i_MiningPlan!FE19*2204.62*i_Config!B45/1000</f>
        <v/>
      </c>
      <c r="FF38" s="37">
        <f>i_MiningPlan!FF19*2204.62*i_Config!B45/1000</f>
        <v/>
      </c>
      <c r="FG38" s="37">
        <f>i_MiningPlan!FG19*2204.62*i_Config!B45/1000</f>
        <v/>
      </c>
      <c r="FH38" s="37">
        <f>i_MiningPlan!FH19*2204.62*i_Config!B45/1000</f>
        <v/>
      </c>
      <c r="FI38" s="37">
        <f>i_MiningPlan!FI19*2204.62*i_Config!B45/1000</f>
        <v/>
      </c>
      <c r="FJ38" s="37">
        <f>i_MiningPlan!FJ19*2204.62*i_Config!B45/1000</f>
        <v/>
      </c>
      <c r="FK38" s="37">
        <f>i_MiningPlan!FK19*2204.62*i_Config!B45/1000</f>
        <v/>
      </c>
      <c r="FL38" s="37">
        <f>i_MiningPlan!FL19*2204.62*i_Config!B45/1000</f>
        <v/>
      </c>
      <c r="FM38" s="37">
        <f>i_MiningPlan!FM19*2204.62*i_Config!B45/1000</f>
        <v/>
      </c>
      <c r="FN38" s="37">
        <f>i_MiningPlan!FN19*2204.62*i_Config!B45/1000</f>
        <v/>
      </c>
      <c r="FO38" s="37">
        <f>i_MiningPlan!FO19*2204.62*i_Config!B45/1000</f>
        <v/>
      </c>
      <c r="FP38" s="37">
        <f>i_MiningPlan!FP19*2204.62*i_Config!B45/1000</f>
        <v/>
      </c>
      <c r="FQ38" s="37">
        <f>i_MiningPlan!FQ19*2204.62*i_Config!B45/1000</f>
        <v/>
      </c>
      <c r="FR38" s="37">
        <f>i_MiningPlan!FR19*2204.62*i_Config!B45/1000</f>
        <v/>
      </c>
      <c r="FS38" s="37">
        <f>i_MiningPlan!FS19*2204.62*i_Config!B45/1000</f>
        <v/>
      </c>
      <c r="FT38" s="37">
        <f>i_MiningPlan!FT19*2204.62*i_Config!B45/1000</f>
        <v/>
      </c>
      <c r="FU38" s="37">
        <f>i_MiningPlan!FU19*2204.62*i_Config!B45/1000</f>
        <v/>
      </c>
      <c r="FV38" s="37">
        <f>i_MiningPlan!FV19*2204.62*i_Config!B45/1000</f>
        <v/>
      </c>
      <c r="FW38" s="37">
        <f>i_MiningPlan!FW19*2204.62*i_Config!B45/1000</f>
        <v/>
      </c>
      <c r="FX38" s="37">
        <f>i_MiningPlan!FX19*2204.62*i_Config!B45/1000</f>
        <v/>
      </c>
      <c r="FY38" s="37">
        <f>i_MiningPlan!FY19*2204.62*i_Config!B45/1000</f>
        <v/>
      </c>
      <c r="FZ38" s="37">
        <f>i_MiningPlan!FZ19*2204.62*i_Config!B45/1000</f>
        <v/>
      </c>
      <c r="GA38" s="37">
        <f>i_MiningPlan!GA19*2204.62*i_Config!B45/1000</f>
        <v/>
      </c>
    </row>
    <row r="39">
      <c r="A39" s="25" t="inlineStr">
        <is>
          <t>Freight &amp; Logistics</t>
        </is>
      </c>
      <c r="B39" s="25" t="inlineStr">
        <is>
          <t>$'000</t>
        </is>
      </c>
      <c r="C39" s="47">
        <f>SUM(D39:GA39)</f>
        <v/>
      </c>
      <c r="D39" s="37">
        <f>IF(i_Config!B42&gt;0,i_MiningPlan!D18/i_Config!B42*45/1000,0)</f>
        <v/>
      </c>
      <c r="E39" s="37">
        <f>IF(i_Config!B42&gt;0,i_MiningPlan!E18/i_Config!B42*45/1000,0)</f>
        <v/>
      </c>
      <c r="F39" s="37">
        <f>IF(i_Config!B42&gt;0,i_MiningPlan!F18/i_Config!B42*45/1000,0)</f>
        <v/>
      </c>
      <c r="G39" s="37">
        <f>IF(i_Config!B42&gt;0,i_MiningPlan!G18/i_Config!B42*45/1000,0)</f>
        <v/>
      </c>
      <c r="H39" s="37">
        <f>IF(i_Config!B42&gt;0,i_MiningPlan!H18/i_Config!B42*45/1000,0)</f>
        <v/>
      </c>
      <c r="I39" s="37">
        <f>IF(i_Config!B42&gt;0,i_MiningPlan!I18/i_Config!B42*45/1000,0)</f>
        <v/>
      </c>
      <c r="J39" s="37">
        <f>IF(i_Config!B42&gt;0,i_MiningPlan!J18/i_Config!B42*45/1000,0)</f>
        <v/>
      </c>
      <c r="K39" s="37">
        <f>IF(i_Config!B42&gt;0,i_MiningPlan!K18/i_Config!B42*45/1000,0)</f>
        <v/>
      </c>
      <c r="L39" s="37">
        <f>IF(i_Config!B42&gt;0,i_MiningPlan!L18/i_Config!B42*45/1000,0)</f>
        <v/>
      </c>
      <c r="M39" s="37">
        <f>IF(i_Config!B42&gt;0,i_MiningPlan!M18/i_Config!B42*45/1000,0)</f>
        <v/>
      </c>
      <c r="N39" s="37">
        <f>IF(i_Config!B42&gt;0,i_MiningPlan!N18/i_Config!B42*45/1000,0)</f>
        <v/>
      </c>
      <c r="O39" s="37">
        <f>IF(i_Config!B42&gt;0,i_MiningPlan!O18/i_Config!B42*45/1000,0)</f>
        <v/>
      </c>
      <c r="P39" s="37">
        <f>IF(i_Config!B42&gt;0,i_MiningPlan!P18/i_Config!B42*45/1000,0)</f>
        <v/>
      </c>
      <c r="Q39" s="37">
        <f>IF(i_Config!B42&gt;0,i_MiningPlan!Q18/i_Config!B42*45/1000,0)</f>
        <v/>
      </c>
      <c r="R39" s="37">
        <f>IF(i_Config!B42&gt;0,i_MiningPlan!R18/i_Config!B42*45/1000,0)</f>
        <v/>
      </c>
      <c r="S39" s="37">
        <f>IF(i_Config!B42&gt;0,i_MiningPlan!S18/i_Config!B42*45/1000,0)</f>
        <v/>
      </c>
      <c r="T39" s="37">
        <f>IF(i_Config!B42&gt;0,i_MiningPlan!T18/i_Config!B42*45/1000,0)</f>
        <v/>
      </c>
      <c r="U39" s="37">
        <f>IF(i_Config!B42&gt;0,i_MiningPlan!U18/i_Config!B42*45/1000,0)</f>
        <v/>
      </c>
      <c r="V39" s="37">
        <f>IF(i_Config!B42&gt;0,i_MiningPlan!V18/i_Config!B42*45/1000,0)</f>
        <v/>
      </c>
      <c r="W39" s="37">
        <f>IF(i_Config!B42&gt;0,i_MiningPlan!W18/i_Config!B42*45/1000,0)</f>
        <v/>
      </c>
      <c r="X39" s="37">
        <f>IF(i_Config!B42&gt;0,i_MiningPlan!X18/i_Config!B42*45/1000,0)</f>
        <v/>
      </c>
      <c r="Y39" s="37">
        <f>IF(i_Config!B42&gt;0,i_MiningPlan!Y18/i_Config!B42*45/1000,0)</f>
        <v/>
      </c>
      <c r="Z39" s="37">
        <f>IF(i_Config!B42&gt;0,i_MiningPlan!Z18/i_Config!B42*45/1000,0)</f>
        <v/>
      </c>
      <c r="AA39" s="37">
        <f>IF(i_Config!B42&gt;0,i_MiningPlan!AA18/i_Config!B42*45/1000,0)</f>
        <v/>
      </c>
      <c r="AB39" s="37">
        <f>IF(i_Config!B42&gt;0,i_MiningPlan!AB18/i_Config!B42*45/1000,0)</f>
        <v/>
      </c>
      <c r="AC39" s="37">
        <f>IF(i_Config!B42&gt;0,i_MiningPlan!AC18/i_Config!B42*45/1000,0)</f>
        <v/>
      </c>
      <c r="AD39" s="37">
        <f>IF(i_Config!B42&gt;0,i_MiningPlan!AD18/i_Config!B42*45/1000,0)</f>
        <v/>
      </c>
      <c r="AE39" s="37">
        <f>IF(i_Config!B42&gt;0,i_MiningPlan!AE18/i_Config!B42*45/1000,0)</f>
        <v/>
      </c>
      <c r="AF39" s="37">
        <f>IF(i_Config!B42&gt;0,i_MiningPlan!AF18/i_Config!B42*45/1000,0)</f>
        <v/>
      </c>
      <c r="AG39" s="37">
        <f>IF(i_Config!B42&gt;0,i_MiningPlan!AG18/i_Config!B42*45/1000,0)</f>
        <v/>
      </c>
      <c r="AH39" s="37">
        <f>IF(i_Config!B42&gt;0,i_MiningPlan!AH18/i_Config!B42*45/1000,0)</f>
        <v/>
      </c>
      <c r="AI39" s="37">
        <f>IF(i_Config!B42&gt;0,i_MiningPlan!AI18/i_Config!B42*45/1000,0)</f>
        <v/>
      </c>
      <c r="AJ39" s="37">
        <f>IF(i_Config!B42&gt;0,i_MiningPlan!AJ18/i_Config!B42*45/1000,0)</f>
        <v/>
      </c>
      <c r="AK39" s="37">
        <f>IF(i_Config!B42&gt;0,i_MiningPlan!AK18/i_Config!B42*45/1000,0)</f>
        <v/>
      </c>
      <c r="AL39" s="37">
        <f>IF(i_Config!B42&gt;0,i_MiningPlan!AL18/i_Config!B42*45/1000,0)</f>
        <v/>
      </c>
      <c r="AM39" s="37">
        <f>IF(i_Config!B42&gt;0,i_MiningPlan!AM18/i_Config!B42*45/1000,0)</f>
        <v/>
      </c>
      <c r="AN39" s="37">
        <f>IF(i_Config!B42&gt;0,i_MiningPlan!AN18/i_Config!B42*45/1000,0)</f>
        <v/>
      </c>
      <c r="AO39" s="37">
        <f>IF(i_Config!B42&gt;0,i_MiningPlan!AO18/i_Config!B42*45/1000,0)</f>
        <v/>
      </c>
      <c r="AP39" s="37">
        <f>IF(i_Config!B42&gt;0,i_MiningPlan!AP18/i_Config!B42*45/1000,0)</f>
        <v/>
      </c>
      <c r="AQ39" s="37">
        <f>IF(i_Config!B42&gt;0,i_MiningPlan!AQ18/i_Config!B42*45/1000,0)</f>
        <v/>
      </c>
      <c r="AR39" s="37">
        <f>IF(i_Config!B42&gt;0,i_MiningPlan!AR18/i_Config!B42*45/1000,0)</f>
        <v/>
      </c>
      <c r="AS39" s="37">
        <f>IF(i_Config!B42&gt;0,i_MiningPlan!AS18/i_Config!B42*45/1000,0)</f>
        <v/>
      </c>
      <c r="AT39" s="37">
        <f>IF(i_Config!B42&gt;0,i_MiningPlan!AT18/i_Config!B42*45/1000,0)</f>
        <v/>
      </c>
      <c r="AU39" s="37">
        <f>IF(i_Config!B42&gt;0,i_MiningPlan!AU18/i_Config!B42*45/1000,0)</f>
        <v/>
      </c>
      <c r="AV39" s="37">
        <f>IF(i_Config!B42&gt;0,i_MiningPlan!AV18/i_Config!B42*45/1000,0)</f>
        <v/>
      </c>
      <c r="AW39" s="37">
        <f>IF(i_Config!B42&gt;0,i_MiningPlan!AW18/i_Config!B42*45/1000,0)</f>
        <v/>
      </c>
      <c r="AX39" s="37">
        <f>IF(i_Config!B42&gt;0,i_MiningPlan!AX18/i_Config!B42*45/1000,0)</f>
        <v/>
      </c>
      <c r="AY39" s="37">
        <f>IF(i_Config!B42&gt;0,i_MiningPlan!AY18/i_Config!B42*45/1000,0)</f>
        <v/>
      </c>
      <c r="AZ39" s="37">
        <f>IF(i_Config!B42&gt;0,i_MiningPlan!AZ18/i_Config!B42*45/1000,0)</f>
        <v/>
      </c>
      <c r="BA39" s="37">
        <f>IF(i_Config!B42&gt;0,i_MiningPlan!BA18/i_Config!B42*45/1000,0)</f>
        <v/>
      </c>
      <c r="BB39" s="37">
        <f>IF(i_Config!B42&gt;0,i_MiningPlan!BB18/i_Config!B42*45/1000,0)</f>
        <v/>
      </c>
      <c r="BC39" s="37">
        <f>IF(i_Config!B42&gt;0,i_MiningPlan!BC18/i_Config!B42*45/1000,0)</f>
        <v/>
      </c>
      <c r="BD39" s="37">
        <f>IF(i_Config!B42&gt;0,i_MiningPlan!BD18/i_Config!B42*45/1000,0)</f>
        <v/>
      </c>
      <c r="BE39" s="37">
        <f>IF(i_Config!B42&gt;0,i_MiningPlan!BE18/i_Config!B42*45/1000,0)</f>
        <v/>
      </c>
      <c r="BF39" s="37">
        <f>IF(i_Config!B42&gt;0,i_MiningPlan!BF18/i_Config!B42*45/1000,0)</f>
        <v/>
      </c>
      <c r="BG39" s="37">
        <f>IF(i_Config!B42&gt;0,i_MiningPlan!BG18/i_Config!B42*45/1000,0)</f>
        <v/>
      </c>
      <c r="BH39" s="37">
        <f>IF(i_Config!B42&gt;0,i_MiningPlan!BH18/i_Config!B42*45/1000,0)</f>
        <v/>
      </c>
      <c r="BI39" s="37">
        <f>IF(i_Config!B42&gt;0,i_MiningPlan!BI18/i_Config!B42*45/1000,0)</f>
        <v/>
      </c>
      <c r="BJ39" s="37">
        <f>IF(i_Config!B42&gt;0,i_MiningPlan!BJ18/i_Config!B42*45/1000,0)</f>
        <v/>
      </c>
      <c r="BK39" s="37">
        <f>IF(i_Config!B42&gt;0,i_MiningPlan!BK18/i_Config!B42*45/1000,0)</f>
        <v/>
      </c>
      <c r="BL39" s="37">
        <f>IF(i_Config!B42&gt;0,i_MiningPlan!BL18/i_Config!B42*45/1000,0)</f>
        <v/>
      </c>
      <c r="BM39" s="37">
        <f>IF(i_Config!B42&gt;0,i_MiningPlan!BM18/i_Config!B42*45/1000,0)</f>
        <v/>
      </c>
      <c r="BN39" s="37">
        <f>IF(i_Config!B42&gt;0,i_MiningPlan!BN18/i_Config!B42*45/1000,0)</f>
        <v/>
      </c>
      <c r="BO39" s="37">
        <f>IF(i_Config!B42&gt;0,i_MiningPlan!BO18/i_Config!B42*45/1000,0)</f>
        <v/>
      </c>
      <c r="BP39" s="37">
        <f>IF(i_Config!B42&gt;0,i_MiningPlan!BP18/i_Config!B42*45/1000,0)</f>
        <v/>
      </c>
      <c r="BQ39" s="37">
        <f>IF(i_Config!B42&gt;0,i_MiningPlan!BQ18/i_Config!B42*45/1000,0)</f>
        <v/>
      </c>
      <c r="BR39" s="37">
        <f>IF(i_Config!B42&gt;0,i_MiningPlan!BR18/i_Config!B42*45/1000,0)</f>
        <v/>
      </c>
      <c r="BS39" s="37">
        <f>IF(i_Config!B42&gt;0,i_MiningPlan!BS18/i_Config!B42*45/1000,0)</f>
        <v/>
      </c>
      <c r="BT39" s="37">
        <f>IF(i_Config!B42&gt;0,i_MiningPlan!BT18/i_Config!B42*45/1000,0)</f>
        <v/>
      </c>
      <c r="BU39" s="37">
        <f>IF(i_Config!B42&gt;0,i_MiningPlan!BU18/i_Config!B42*45/1000,0)</f>
        <v/>
      </c>
      <c r="BV39" s="37">
        <f>IF(i_Config!B42&gt;0,i_MiningPlan!BV18/i_Config!B42*45/1000,0)</f>
        <v/>
      </c>
      <c r="BW39" s="37">
        <f>IF(i_Config!B42&gt;0,i_MiningPlan!BW18/i_Config!B42*45/1000,0)</f>
        <v/>
      </c>
      <c r="BX39" s="37">
        <f>IF(i_Config!B42&gt;0,i_MiningPlan!BX18/i_Config!B42*45/1000,0)</f>
        <v/>
      </c>
      <c r="BY39" s="37">
        <f>IF(i_Config!B42&gt;0,i_MiningPlan!BY18/i_Config!B42*45/1000,0)</f>
        <v/>
      </c>
      <c r="BZ39" s="37">
        <f>IF(i_Config!B42&gt;0,i_MiningPlan!BZ18/i_Config!B42*45/1000,0)</f>
        <v/>
      </c>
      <c r="CA39" s="37">
        <f>IF(i_Config!B42&gt;0,i_MiningPlan!CA18/i_Config!B42*45/1000,0)</f>
        <v/>
      </c>
      <c r="CB39" s="37">
        <f>IF(i_Config!B42&gt;0,i_MiningPlan!CB18/i_Config!B42*45/1000,0)</f>
        <v/>
      </c>
      <c r="CC39" s="37">
        <f>IF(i_Config!B42&gt;0,i_MiningPlan!CC18/i_Config!B42*45/1000,0)</f>
        <v/>
      </c>
      <c r="CD39" s="37">
        <f>IF(i_Config!B42&gt;0,i_MiningPlan!CD18/i_Config!B42*45/1000,0)</f>
        <v/>
      </c>
      <c r="CE39" s="37">
        <f>IF(i_Config!B42&gt;0,i_MiningPlan!CE18/i_Config!B42*45/1000,0)</f>
        <v/>
      </c>
      <c r="CF39" s="37">
        <f>IF(i_Config!B42&gt;0,i_MiningPlan!CF18/i_Config!B42*45/1000,0)</f>
        <v/>
      </c>
      <c r="CG39" s="37">
        <f>IF(i_Config!B42&gt;0,i_MiningPlan!CG18/i_Config!B42*45/1000,0)</f>
        <v/>
      </c>
      <c r="CH39" s="37">
        <f>IF(i_Config!B42&gt;0,i_MiningPlan!CH18/i_Config!B42*45/1000,0)</f>
        <v/>
      </c>
      <c r="CI39" s="37">
        <f>IF(i_Config!B42&gt;0,i_MiningPlan!CI18/i_Config!B42*45/1000,0)</f>
        <v/>
      </c>
      <c r="CJ39" s="37">
        <f>IF(i_Config!B42&gt;0,i_MiningPlan!CJ18/i_Config!B42*45/1000,0)</f>
        <v/>
      </c>
      <c r="CK39" s="37">
        <f>IF(i_Config!B42&gt;0,i_MiningPlan!CK18/i_Config!B42*45/1000,0)</f>
        <v/>
      </c>
      <c r="CL39" s="37">
        <f>IF(i_Config!B42&gt;0,i_MiningPlan!CL18/i_Config!B42*45/1000,0)</f>
        <v/>
      </c>
      <c r="CM39" s="37">
        <f>IF(i_Config!B42&gt;0,i_MiningPlan!CM18/i_Config!B42*45/1000,0)</f>
        <v/>
      </c>
      <c r="CN39" s="37">
        <f>IF(i_Config!B42&gt;0,i_MiningPlan!CN18/i_Config!B42*45/1000,0)</f>
        <v/>
      </c>
      <c r="CO39" s="37">
        <f>IF(i_Config!B42&gt;0,i_MiningPlan!CO18/i_Config!B42*45/1000,0)</f>
        <v/>
      </c>
      <c r="CP39" s="37">
        <f>IF(i_Config!B42&gt;0,i_MiningPlan!CP18/i_Config!B42*45/1000,0)</f>
        <v/>
      </c>
      <c r="CQ39" s="37">
        <f>IF(i_Config!B42&gt;0,i_MiningPlan!CQ18/i_Config!B42*45/1000,0)</f>
        <v/>
      </c>
      <c r="CR39" s="37">
        <f>IF(i_Config!B42&gt;0,i_MiningPlan!CR18/i_Config!B42*45/1000,0)</f>
        <v/>
      </c>
      <c r="CS39" s="37">
        <f>IF(i_Config!B42&gt;0,i_MiningPlan!CS18/i_Config!B42*45/1000,0)</f>
        <v/>
      </c>
      <c r="CT39" s="37">
        <f>IF(i_Config!B42&gt;0,i_MiningPlan!CT18/i_Config!B42*45/1000,0)</f>
        <v/>
      </c>
      <c r="CU39" s="37">
        <f>IF(i_Config!B42&gt;0,i_MiningPlan!CU18/i_Config!B42*45/1000,0)</f>
        <v/>
      </c>
      <c r="CV39" s="37">
        <f>IF(i_Config!B42&gt;0,i_MiningPlan!CV18/i_Config!B42*45/1000,0)</f>
        <v/>
      </c>
      <c r="CW39" s="37">
        <f>IF(i_Config!B42&gt;0,i_MiningPlan!CW18/i_Config!B42*45/1000,0)</f>
        <v/>
      </c>
      <c r="CX39" s="37">
        <f>IF(i_Config!B42&gt;0,i_MiningPlan!CX18/i_Config!B42*45/1000,0)</f>
        <v/>
      </c>
      <c r="CY39" s="37">
        <f>IF(i_Config!B42&gt;0,i_MiningPlan!CY18/i_Config!B42*45/1000,0)</f>
        <v/>
      </c>
      <c r="CZ39" s="37">
        <f>IF(i_Config!B42&gt;0,i_MiningPlan!CZ18/i_Config!B42*45/1000,0)</f>
        <v/>
      </c>
      <c r="DA39" s="37">
        <f>IF(i_Config!B42&gt;0,i_MiningPlan!DA18/i_Config!B42*45/1000,0)</f>
        <v/>
      </c>
      <c r="DB39" s="37">
        <f>IF(i_Config!B42&gt;0,i_MiningPlan!DB18/i_Config!B42*45/1000,0)</f>
        <v/>
      </c>
      <c r="DC39" s="37">
        <f>IF(i_Config!B42&gt;0,i_MiningPlan!DC18/i_Config!B42*45/1000,0)</f>
        <v/>
      </c>
      <c r="DD39" s="37">
        <f>IF(i_Config!B42&gt;0,i_MiningPlan!DD18/i_Config!B42*45/1000,0)</f>
        <v/>
      </c>
      <c r="DE39" s="37">
        <f>IF(i_Config!B42&gt;0,i_MiningPlan!DE18/i_Config!B42*45/1000,0)</f>
        <v/>
      </c>
      <c r="DF39" s="37">
        <f>IF(i_Config!B42&gt;0,i_MiningPlan!DF18/i_Config!B42*45/1000,0)</f>
        <v/>
      </c>
      <c r="DG39" s="37">
        <f>IF(i_Config!B42&gt;0,i_MiningPlan!DG18/i_Config!B42*45/1000,0)</f>
        <v/>
      </c>
      <c r="DH39" s="37">
        <f>IF(i_Config!B42&gt;0,i_MiningPlan!DH18/i_Config!B42*45/1000,0)</f>
        <v/>
      </c>
      <c r="DI39" s="37">
        <f>IF(i_Config!B42&gt;0,i_MiningPlan!DI18/i_Config!B42*45/1000,0)</f>
        <v/>
      </c>
      <c r="DJ39" s="37">
        <f>IF(i_Config!B42&gt;0,i_MiningPlan!DJ18/i_Config!B42*45/1000,0)</f>
        <v/>
      </c>
      <c r="DK39" s="37">
        <f>IF(i_Config!B42&gt;0,i_MiningPlan!DK18/i_Config!B42*45/1000,0)</f>
        <v/>
      </c>
      <c r="DL39" s="37">
        <f>IF(i_Config!B42&gt;0,i_MiningPlan!DL18/i_Config!B42*45/1000,0)</f>
        <v/>
      </c>
      <c r="DM39" s="37">
        <f>IF(i_Config!B42&gt;0,i_MiningPlan!DM18/i_Config!B42*45/1000,0)</f>
        <v/>
      </c>
      <c r="DN39" s="37">
        <f>IF(i_Config!B42&gt;0,i_MiningPlan!DN18/i_Config!B42*45/1000,0)</f>
        <v/>
      </c>
      <c r="DO39" s="37">
        <f>IF(i_Config!B42&gt;0,i_MiningPlan!DO18/i_Config!B42*45/1000,0)</f>
        <v/>
      </c>
      <c r="DP39" s="37">
        <f>IF(i_Config!B42&gt;0,i_MiningPlan!DP18/i_Config!B42*45/1000,0)</f>
        <v/>
      </c>
      <c r="DQ39" s="37">
        <f>IF(i_Config!B42&gt;0,i_MiningPlan!DQ18/i_Config!B42*45/1000,0)</f>
        <v/>
      </c>
      <c r="DR39" s="37">
        <f>IF(i_Config!B42&gt;0,i_MiningPlan!DR18/i_Config!B42*45/1000,0)</f>
        <v/>
      </c>
      <c r="DS39" s="37">
        <f>IF(i_Config!B42&gt;0,i_MiningPlan!DS18/i_Config!B42*45/1000,0)</f>
        <v/>
      </c>
      <c r="DT39" s="37">
        <f>IF(i_Config!B42&gt;0,i_MiningPlan!DT18/i_Config!B42*45/1000,0)</f>
        <v/>
      </c>
      <c r="DU39" s="37">
        <f>IF(i_Config!B42&gt;0,i_MiningPlan!DU18/i_Config!B42*45/1000,0)</f>
        <v/>
      </c>
      <c r="DV39" s="37">
        <f>IF(i_Config!B42&gt;0,i_MiningPlan!DV18/i_Config!B42*45/1000,0)</f>
        <v/>
      </c>
      <c r="DW39" s="37">
        <f>IF(i_Config!B42&gt;0,i_MiningPlan!DW18/i_Config!B42*45/1000,0)</f>
        <v/>
      </c>
      <c r="DX39" s="37">
        <f>IF(i_Config!B42&gt;0,i_MiningPlan!DX18/i_Config!B42*45/1000,0)</f>
        <v/>
      </c>
      <c r="DY39" s="37">
        <f>IF(i_Config!B42&gt;0,i_MiningPlan!DY18/i_Config!B42*45/1000,0)</f>
        <v/>
      </c>
      <c r="DZ39" s="37">
        <f>IF(i_Config!B42&gt;0,i_MiningPlan!DZ18/i_Config!B42*45/1000,0)</f>
        <v/>
      </c>
      <c r="EA39" s="37">
        <f>IF(i_Config!B42&gt;0,i_MiningPlan!EA18/i_Config!B42*45/1000,0)</f>
        <v/>
      </c>
      <c r="EB39" s="37">
        <f>IF(i_Config!B42&gt;0,i_MiningPlan!EB18/i_Config!B42*45/1000,0)</f>
        <v/>
      </c>
      <c r="EC39" s="37">
        <f>IF(i_Config!B42&gt;0,i_MiningPlan!EC18/i_Config!B42*45/1000,0)</f>
        <v/>
      </c>
      <c r="ED39" s="37">
        <f>IF(i_Config!B42&gt;0,i_MiningPlan!ED18/i_Config!B42*45/1000,0)</f>
        <v/>
      </c>
      <c r="EE39" s="37">
        <f>IF(i_Config!B42&gt;0,i_MiningPlan!EE18/i_Config!B42*45/1000,0)</f>
        <v/>
      </c>
      <c r="EF39" s="37">
        <f>IF(i_Config!B42&gt;0,i_MiningPlan!EF18/i_Config!B42*45/1000,0)</f>
        <v/>
      </c>
      <c r="EG39" s="37">
        <f>IF(i_Config!B42&gt;0,i_MiningPlan!EG18/i_Config!B42*45/1000,0)</f>
        <v/>
      </c>
      <c r="EH39" s="37">
        <f>IF(i_Config!B42&gt;0,i_MiningPlan!EH18/i_Config!B42*45/1000,0)</f>
        <v/>
      </c>
      <c r="EI39" s="37">
        <f>IF(i_Config!B42&gt;0,i_MiningPlan!EI18/i_Config!B42*45/1000,0)</f>
        <v/>
      </c>
      <c r="EJ39" s="37">
        <f>IF(i_Config!B42&gt;0,i_MiningPlan!EJ18/i_Config!B42*45/1000,0)</f>
        <v/>
      </c>
      <c r="EK39" s="37">
        <f>IF(i_Config!B42&gt;0,i_MiningPlan!EK18/i_Config!B42*45/1000,0)</f>
        <v/>
      </c>
      <c r="EL39" s="37">
        <f>IF(i_Config!B42&gt;0,i_MiningPlan!EL18/i_Config!B42*45/1000,0)</f>
        <v/>
      </c>
      <c r="EM39" s="37">
        <f>IF(i_Config!B42&gt;0,i_MiningPlan!EM18/i_Config!B42*45/1000,0)</f>
        <v/>
      </c>
      <c r="EN39" s="37">
        <f>IF(i_Config!B42&gt;0,i_MiningPlan!EN18/i_Config!B42*45/1000,0)</f>
        <v/>
      </c>
      <c r="EO39" s="37">
        <f>IF(i_Config!B42&gt;0,i_MiningPlan!EO18/i_Config!B42*45/1000,0)</f>
        <v/>
      </c>
      <c r="EP39" s="37">
        <f>IF(i_Config!B42&gt;0,i_MiningPlan!EP18/i_Config!B42*45/1000,0)</f>
        <v/>
      </c>
      <c r="EQ39" s="37">
        <f>IF(i_Config!B42&gt;0,i_MiningPlan!EQ18/i_Config!B42*45/1000,0)</f>
        <v/>
      </c>
      <c r="ER39" s="37">
        <f>IF(i_Config!B42&gt;0,i_MiningPlan!ER18/i_Config!B42*45/1000,0)</f>
        <v/>
      </c>
      <c r="ES39" s="37">
        <f>IF(i_Config!B42&gt;0,i_MiningPlan!ES18/i_Config!B42*45/1000,0)</f>
        <v/>
      </c>
      <c r="ET39" s="37">
        <f>IF(i_Config!B42&gt;0,i_MiningPlan!ET18/i_Config!B42*45/1000,0)</f>
        <v/>
      </c>
      <c r="EU39" s="37">
        <f>IF(i_Config!B42&gt;0,i_MiningPlan!EU18/i_Config!B42*45/1000,0)</f>
        <v/>
      </c>
      <c r="EV39" s="37">
        <f>IF(i_Config!B42&gt;0,i_MiningPlan!EV18/i_Config!B42*45/1000,0)</f>
        <v/>
      </c>
      <c r="EW39" s="37">
        <f>IF(i_Config!B42&gt;0,i_MiningPlan!EW18/i_Config!B42*45/1000,0)</f>
        <v/>
      </c>
      <c r="EX39" s="37">
        <f>IF(i_Config!B42&gt;0,i_MiningPlan!EX18/i_Config!B42*45/1000,0)</f>
        <v/>
      </c>
      <c r="EY39" s="37">
        <f>IF(i_Config!B42&gt;0,i_MiningPlan!EY18/i_Config!B42*45/1000,0)</f>
        <v/>
      </c>
      <c r="EZ39" s="37">
        <f>IF(i_Config!B42&gt;0,i_MiningPlan!EZ18/i_Config!B42*45/1000,0)</f>
        <v/>
      </c>
      <c r="FA39" s="37">
        <f>IF(i_Config!B42&gt;0,i_MiningPlan!FA18/i_Config!B42*45/1000,0)</f>
        <v/>
      </c>
      <c r="FB39" s="37">
        <f>IF(i_Config!B42&gt;0,i_MiningPlan!FB18/i_Config!B42*45/1000,0)</f>
        <v/>
      </c>
      <c r="FC39" s="37">
        <f>IF(i_Config!B42&gt;0,i_MiningPlan!FC18/i_Config!B42*45/1000,0)</f>
        <v/>
      </c>
      <c r="FD39" s="37">
        <f>IF(i_Config!B42&gt;0,i_MiningPlan!FD18/i_Config!B42*45/1000,0)</f>
        <v/>
      </c>
      <c r="FE39" s="37">
        <f>IF(i_Config!B42&gt;0,i_MiningPlan!FE18/i_Config!B42*45/1000,0)</f>
        <v/>
      </c>
      <c r="FF39" s="37">
        <f>IF(i_Config!B42&gt;0,i_MiningPlan!FF18/i_Config!B42*45/1000,0)</f>
        <v/>
      </c>
      <c r="FG39" s="37">
        <f>IF(i_Config!B42&gt;0,i_MiningPlan!FG18/i_Config!B42*45/1000,0)</f>
        <v/>
      </c>
      <c r="FH39" s="37">
        <f>IF(i_Config!B42&gt;0,i_MiningPlan!FH18/i_Config!B42*45/1000,0)</f>
        <v/>
      </c>
      <c r="FI39" s="37">
        <f>IF(i_Config!B42&gt;0,i_MiningPlan!FI18/i_Config!B42*45/1000,0)</f>
        <v/>
      </c>
      <c r="FJ39" s="37">
        <f>IF(i_Config!B42&gt;0,i_MiningPlan!FJ18/i_Config!B42*45/1000,0)</f>
        <v/>
      </c>
      <c r="FK39" s="37">
        <f>IF(i_Config!B42&gt;0,i_MiningPlan!FK18/i_Config!B42*45/1000,0)</f>
        <v/>
      </c>
      <c r="FL39" s="37">
        <f>IF(i_Config!B42&gt;0,i_MiningPlan!FL18/i_Config!B42*45/1000,0)</f>
        <v/>
      </c>
      <c r="FM39" s="37">
        <f>IF(i_Config!B42&gt;0,i_MiningPlan!FM18/i_Config!B42*45/1000,0)</f>
        <v/>
      </c>
      <c r="FN39" s="37">
        <f>IF(i_Config!B42&gt;0,i_MiningPlan!FN18/i_Config!B42*45/1000,0)</f>
        <v/>
      </c>
      <c r="FO39" s="37">
        <f>IF(i_Config!B42&gt;0,i_MiningPlan!FO18/i_Config!B42*45/1000,0)</f>
        <v/>
      </c>
      <c r="FP39" s="37">
        <f>IF(i_Config!B42&gt;0,i_MiningPlan!FP18/i_Config!B42*45/1000,0)</f>
        <v/>
      </c>
      <c r="FQ39" s="37">
        <f>IF(i_Config!B42&gt;0,i_MiningPlan!FQ18/i_Config!B42*45/1000,0)</f>
        <v/>
      </c>
      <c r="FR39" s="37">
        <f>IF(i_Config!B42&gt;0,i_MiningPlan!FR18/i_Config!B42*45/1000,0)</f>
        <v/>
      </c>
      <c r="FS39" s="37">
        <f>IF(i_Config!B42&gt;0,i_MiningPlan!FS18/i_Config!B42*45/1000,0)</f>
        <v/>
      </c>
      <c r="FT39" s="37">
        <f>IF(i_Config!B42&gt;0,i_MiningPlan!FT18/i_Config!B42*45/1000,0)</f>
        <v/>
      </c>
      <c r="FU39" s="37">
        <f>IF(i_Config!B42&gt;0,i_MiningPlan!FU18/i_Config!B42*45/1000,0)</f>
        <v/>
      </c>
      <c r="FV39" s="37">
        <f>IF(i_Config!B42&gt;0,i_MiningPlan!FV18/i_Config!B42*45/1000,0)</f>
        <v/>
      </c>
      <c r="FW39" s="37">
        <f>IF(i_Config!B42&gt;0,i_MiningPlan!FW18/i_Config!B42*45/1000,0)</f>
        <v/>
      </c>
      <c r="FX39" s="37">
        <f>IF(i_Config!B42&gt;0,i_MiningPlan!FX18/i_Config!B42*45/1000,0)</f>
        <v/>
      </c>
      <c r="FY39" s="37">
        <f>IF(i_Config!B42&gt;0,i_MiningPlan!FY18/i_Config!B42*45/1000,0)</f>
        <v/>
      </c>
      <c r="FZ39" s="37">
        <f>IF(i_Config!B42&gt;0,i_MiningPlan!FZ18/i_Config!B42*45/1000,0)</f>
        <v/>
      </c>
      <c r="GA39" s="37">
        <f>IF(i_Config!B42&gt;0,i_MiningPlan!GA18/i_Config!B42*45/1000,0)</f>
        <v/>
      </c>
    </row>
    <row r="40">
      <c r="A40" s="24" t="inlineStr">
        <is>
          <t>Total Transport &amp; Selling</t>
        </is>
      </c>
      <c r="C40" s="35">
        <f>SUM(D40:GA40)</f>
        <v/>
      </c>
      <c r="D40" s="48">
        <f>D37+D38+D39</f>
        <v/>
      </c>
      <c r="E40" s="48">
        <f>E37+E38+E39</f>
        <v/>
      </c>
      <c r="F40" s="48">
        <f>F37+F38+F39</f>
        <v/>
      </c>
      <c r="G40" s="48">
        <f>G37+G38+G39</f>
        <v/>
      </c>
      <c r="H40" s="48">
        <f>H37+H38+H39</f>
        <v/>
      </c>
      <c r="I40" s="48">
        <f>I37+I38+I39</f>
        <v/>
      </c>
      <c r="J40" s="48">
        <f>J37+J38+J39</f>
        <v/>
      </c>
      <c r="K40" s="48">
        <f>K37+K38+K39</f>
        <v/>
      </c>
      <c r="L40" s="48">
        <f>L37+L38+L39</f>
        <v/>
      </c>
      <c r="M40" s="48">
        <f>M37+M38+M39</f>
        <v/>
      </c>
      <c r="N40" s="48">
        <f>N37+N38+N39</f>
        <v/>
      </c>
      <c r="O40" s="48">
        <f>O37+O38+O39</f>
        <v/>
      </c>
      <c r="P40" s="48">
        <f>P37+P38+P39</f>
        <v/>
      </c>
      <c r="Q40" s="48">
        <f>Q37+Q38+Q39</f>
        <v/>
      </c>
      <c r="R40" s="48">
        <f>R37+R38+R39</f>
        <v/>
      </c>
      <c r="S40" s="48">
        <f>S37+S38+S39</f>
        <v/>
      </c>
      <c r="T40" s="48">
        <f>T37+T38+T39</f>
        <v/>
      </c>
      <c r="U40" s="48">
        <f>U37+U38+U39</f>
        <v/>
      </c>
      <c r="V40" s="48">
        <f>V37+V38+V39</f>
        <v/>
      </c>
      <c r="W40" s="48">
        <f>W37+W38+W39</f>
        <v/>
      </c>
      <c r="X40" s="48">
        <f>X37+X38+X39</f>
        <v/>
      </c>
      <c r="Y40" s="48">
        <f>Y37+Y38+Y39</f>
        <v/>
      </c>
      <c r="Z40" s="48">
        <f>Z37+Z38+Z39</f>
        <v/>
      </c>
      <c r="AA40" s="48">
        <f>AA37+AA38+AA39</f>
        <v/>
      </c>
      <c r="AB40" s="48">
        <f>AB37+AB38+AB39</f>
        <v/>
      </c>
      <c r="AC40" s="48">
        <f>AC37+AC38+AC39</f>
        <v/>
      </c>
      <c r="AD40" s="48">
        <f>AD37+AD38+AD39</f>
        <v/>
      </c>
      <c r="AE40" s="48">
        <f>AE37+AE38+AE39</f>
        <v/>
      </c>
      <c r="AF40" s="48">
        <f>AF37+AF38+AF39</f>
        <v/>
      </c>
      <c r="AG40" s="48">
        <f>AG37+AG38+AG39</f>
        <v/>
      </c>
      <c r="AH40" s="48">
        <f>AH37+AH38+AH39</f>
        <v/>
      </c>
      <c r="AI40" s="48">
        <f>AI37+AI38+AI39</f>
        <v/>
      </c>
      <c r="AJ40" s="48">
        <f>AJ37+AJ38+AJ39</f>
        <v/>
      </c>
      <c r="AK40" s="48">
        <f>AK37+AK38+AK39</f>
        <v/>
      </c>
      <c r="AL40" s="48">
        <f>AL37+AL38+AL39</f>
        <v/>
      </c>
      <c r="AM40" s="48">
        <f>AM37+AM38+AM39</f>
        <v/>
      </c>
      <c r="AN40" s="48">
        <f>AN37+AN38+AN39</f>
        <v/>
      </c>
      <c r="AO40" s="48">
        <f>AO37+AO38+AO39</f>
        <v/>
      </c>
      <c r="AP40" s="48">
        <f>AP37+AP38+AP39</f>
        <v/>
      </c>
      <c r="AQ40" s="48">
        <f>AQ37+AQ38+AQ39</f>
        <v/>
      </c>
      <c r="AR40" s="48">
        <f>AR37+AR38+AR39</f>
        <v/>
      </c>
      <c r="AS40" s="48">
        <f>AS37+AS38+AS39</f>
        <v/>
      </c>
      <c r="AT40" s="48">
        <f>AT37+AT38+AT39</f>
        <v/>
      </c>
      <c r="AU40" s="48">
        <f>AU37+AU38+AU39</f>
        <v/>
      </c>
      <c r="AV40" s="48">
        <f>AV37+AV38+AV39</f>
        <v/>
      </c>
      <c r="AW40" s="48">
        <f>AW37+AW38+AW39</f>
        <v/>
      </c>
      <c r="AX40" s="48">
        <f>AX37+AX38+AX39</f>
        <v/>
      </c>
      <c r="AY40" s="48">
        <f>AY37+AY38+AY39</f>
        <v/>
      </c>
      <c r="AZ40" s="48">
        <f>AZ37+AZ38+AZ39</f>
        <v/>
      </c>
      <c r="BA40" s="48">
        <f>BA37+BA38+BA39</f>
        <v/>
      </c>
      <c r="BB40" s="48">
        <f>BB37+BB38+BB39</f>
        <v/>
      </c>
      <c r="BC40" s="48">
        <f>BC37+BC38+BC39</f>
        <v/>
      </c>
      <c r="BD40" s="48">
        <f>BD37+BD38+BD39</f>
        <v/>
      </c>
      <c r="BE40" s="48">
        <f>BE37+BE38+BE39</f>
        <v/>
      </c>
      <c r="BF40" s="48">
        <f>BF37+BF38+BF39</f>
        <v/>
      </c>
      <c r="BG40" s="48">
        <f>BG37+BG38+BG39</f>
        <v/>
      </c>
      <c r="BH40" s="48">
        <f>BH37+BH38+BH39</f>
        <v/>
      </c>
      <c r="BI40" s="48">
        <f>BI37+BI38+BI39</f>
        <v/>
      </c>
      <c r="BJ40" s="48">
        <f>BJ37+BJ38+BJ39</f>
        <v/>
      </c>
      <c r="BK40" s="48">
        <f>BK37+BK38+BK39</f>
        <v/>
      </c>
      <c r="BL40" s="48">
        <f>BL37+BL38+BL39</f>
        <v/>
      </c>
      <c r="BM40" s="48">
        <f>BM37+BM38+BM39</f>
        <v/>
      </c>
      <c r="BN40" s="48">
        <f>BN37+BN38+BN39</f>
        <v/>
      </c>
      <c r="BO40" s="48">
        <f>BO37+BO38+BO39</f>
        <v/>
      </c>
      <c r="BP40" s="48">
        <f>BP37+BP38+BP39</f>
        <v/>
      </c>
      <c r="BQ40" s="48">
        <f>BQ37+BQ38+BQ39</f>
        <v/>
      </c>
      <c r="BR40" s="48">
        <f>BR37+BR38+BR39</f>
        <v/>
      </c>
      <c r="BS40" s="48">
        <f>BS37+BS38+BS39</f>
        <v/>
      </c>
      <c r="BT40" s="48">
        <f>BT37+BT38+BT39</f>
        <v/>
      </c>
      <c r="BU40" s="48">
        <f>BU37+BU38+BU39</f>
        <v/>
      </c>
      <c r="BV40" s="48">
        <f>BV37+BV38+BV39</f>
        <v/>
      </c>
      <c r="BW40" s="48">
        <f>BW37+BW38+BW39</f>
        <v/>
      </c>
      <c r="BX40" s="48">
        <f>BX37+BX38+BX39</f>
        <v/>
      </c>
      <c r="BY40" s="48">
        <f>BY37+BY38+BY39</f>
        <v/>
      </c>
      <c r="BZ40" s="48">
        <f>BZ37+BZ38+BZ39</f>
        <v/>
      </c>
      <c r="CA40" s="48">
        <f>CA37+CA38+CA39</f>
        <v/>
      </c>
      <c r="CB40" s="48">
        <f>CB37+CB38+CB39</f>
        <v/>
      </c>
      <c r="CC40" s="48">
        <f>CC37+CC38+CC39</f>
        <v/>
      </c>
      <c r="CD40" s="48">
        <f>CD37+CD38+CD39</f>
        <v/>
      </c>
      <c r="CE40" s="48">
        <f>CE37+CE38+CE39</f>
        <v/>
      </c>
      <c r="CF40" s="48">
        <f>CF37+CF38+CF39</f>
        <v/>
      </c>
      <c r="CG40" s="48">
        <f>CG37+CG38+CG39</f>
        <v/>
      </c>
      <c r="CH40" s="48">
        <f>CH37+CH38+CH39</f>
        <v/>
      </c>
      <c r="CI40" s="48">
        <f>CI37+CI38+CI39</f>
        <v/>
      </c>
      <c r="CJ40" s="48">
        <f>CJ37+CJ38+CJ39</f>
        <v/>
      </c>
      <c r="CK40" s="48">
        <f>CK37+CK38+CK39</f>
        <v/>
      </c>
      <c r="CL40" s="48">
        <f>CL37+CL38+CL39</f>
        <v/>
      </c>
      <c r="CM40" s="48">
        <f>CM37+CM38+CM39</f>
        <v/>
      </c>
      <c r="CN40" s="48">
        <f>CN37+CN38+CN39</f>
        <v/>
      </c>
      <c r="CO40" s="48">
        <f>CO37+CO38+CO39</f>
        <v/>
      </c>
      <c r="CP40" s="48">
        <f>CP37+CP38+CP39</f>
        <v/>
      </c>
      <c r="CQ40" s="48">
        <f>CQ37+CQ38+CQ39</f>
        <v/>
      </c>
      <c r="CR40" s="48">
        <f>CR37+CR38+CR39</f>
        <v/>
      </c>
      <c r="CS40" s="48">
        <f>CS37+CS38+CS39</f>
        <v/>
      </c>
      <c r="CT40" s="48">
        <f>CT37+CT38+CT39</f>
        <v/>
      </c>
      <c r="CU40" s="48">
        <f>CU37+CU38+CU39</f>
        <v/>
      </c>
      <c r="CV40" s="48">
        <f>CV37+CV38+CV39</f>
        <v/>
      </c>
      <c r="CW40" s="48">
        <f>CW37+CW38+CW39</f>
        <v/>
      </c>
      <c r="CX40" s="48">
        <f>CX37+CX38+CX39</f>
        <v/>
      </c>
      <c r="CY40" s="48">
        <f>CY37+CY38+CY39</f>
        <v/>
      </c>
      <c r="CZ40" s="48">
        <f>CZ37+CZ38+CZ39</f>
        <v/>
      </c>
      <c r="DA40" s="48">
        <f>DA37+DA38+DA39</f>
        <v/>
      </c>
      <c r="DB40" s="48">
        <f>DB37+DB38+DB39</f>
        <v/>
      </c>
      <c r="DC40" s="48">
        <f>DC37+DC38+DC39</f>
        <v/>
      </c>
      <c r="DD40" s="48">
        <f>DD37+DD38+DD39</f>
        <v/>
      </c>
      <c r="DE40" s="48">
        <f>DE37+DE38+DE39</f>
        <v/>
      </c>
      <c r="DF40" s="48">
        <f>DF37+DF38+DF39</f>
        <v/>
      </c>
      <c r="DG40" s="48">
        <f>DG37+DG38+DG39</f>
        <v/>
      </c>
      <c r="DH40" s="48">
        <f>DH37+DH38+DH39</f>
        <v/>
      </c>
      <c r="DI40" s="48">
        <f>DI37+DI38+DI39</f>
        <v/>
      </c>
      <c r="DJ40" s="48">
        <f>DJ37+DJ38+DJ39</f>
        <v/>
      </c>
      <c r="DK40" s="48">
        <f>DK37+DK38+DK39</f>
        <v/>
      </c>
      <c r="DL40" s="48">
        <f>DL37+DL38+DL39</f>
        <v/>
      </c>
      <c r="DM40" s="48">
        <f>DM37+DM38+DM39</f>
        <v/>
      </c>
      <c r="DN40" s="48">
        <f>DN37+DN38+DN39</f>
        <v/>
      </c>
      <c r="DO40" s="48">
        <f>DO37+DO38+DO39</f>
        <v/>
      </c>
      <c r="DP40" s="48">
        <f>DP37+DP38+DP39</f>
        <v/>
      </c>
      <c r="DQ40" s="48">
        <f>DQ37+DQ38+DQ39</f>
        <v/>
      </c>
      <c r="DR40" s="48">
        <f>DR37+DR38+DR39</f>
        <v/>
      </c>
      <c r="DS40" s="48">
        <f>DS37+DS38+DS39</f>
        <v/>
      </c>
      <c r="DT40" s="48">
        <f>DT37+DT38+DT39</f>
        <v/>
      </c>
      <c r="DU40" s="48">
        <f>DU37+DU38+DU39</f>
        <v/>
      </c>
      <c r="DV40" s="48">
        <f>DV37+DV38+DV39</f>
        <v/>
      </c>
      <c r="DW40" s="48">
        <f>DW37+DW38+DW39</f>
        <v/>
      </c>
      <c r="DX40" s="48">
        <f>DX37+DX38+DX39</f>
        <v/>
      </c>
      <c r="DY40" s="48">
        <f>DY37+DY38+DY39</f>
        <v/>
      </c>
      <c r="DZ40" s="48">
        <f>DZ37+DZ38+DZ39</f>
        <v/>
      </c>
      <c r="EA40" s="48">
        <f>EA37+EA38+EA39</f>
        <v/>
      </c>
      <c r="EB40" s="48">
        <f>EB37+EB38+EB39</f>
        <v/>
      </c>
      <c r="EC40" s="48">
        <f>EC37+EC38+EC39</f>
        <v/>
      </c>
      <c r="ED40" s="48">
        <f>ED37+ED38+ED39</f>
        <v/>
      </c>
      <c r="EE40" s="48">
        <f>EE37+EE38+EE39</f>
        <v/>
      </c>
      <c r="EF40" s="48">
        <f>EF37+EF38+EF39</f>
        <v/>
      </c>
      <c r="EG40" s="48">
        <f>EG37+EG38+EG39</f>
        <v/>
      </c>
      <c r="EH40" s="48">
        <f>EH37+EH38+EH39</f>
        <v/>
      </c>
      <c r="EI40" s="48">
        <f>EI37+EI38+EI39</f>
        <v/>
      </c>
      <c r="EJ40" s="48">
        <f>EJ37+EJ38+EJ39</f>
        <v/>
      </c>
      <c r="EK40" s="48">
        <f>EK37+EK38+EK39</f>
        <v/>
      </c>
      <c r="EL40" s="48">
        <f>EL37+EL38+EL39</f>
        <v/>
      </c>
      <c r="EM40" s="48">
        <f>EM37+EM38+EM39</f>
        <v/>
      </c>
      <c r="EN40" s="48">
        <f>EN37+EN38+EN39</f>
        <v/>
      </c>
      <c r="EO40" s="48">
        <f>EO37+EO38+EO39</f>
        <v/>
      </c>
      <c r="EP40" s="48">
        <f>EP37+EP38+EP39</f>
        <v/>
      </c>
      <c r="EQ40" s="48">
        <f>EQ37+EQ38+EQ39</f>
        <v/>
      </c>
      <c r="ER40" s="48">
        <f>ER37+ER38+ER39</f>
        <v/>
      </c>
      <c r="ES40" s="48">
        <f>ES37+ES38+ES39</f>
        <v/>
      </c>
      <c r="ET40" s="48">
        <f>ET37+ET38+ET39</f>
        <v/>
      </c>
      <c r="EU40" s="48">
        <f>EU37+EU38+EU39</f>
        <v/>
      </c>
      <c r="EV40" s="48">
        <f>EV37+EV38+EV39</f>
        <v/>
      </c>
      <c r="EW40" s="48">
        <f>EW37+EW38+EW39</f>
        <v/>
      </c>
      <c r="EX40" s="48">
        <f>EX37+EX38+EX39</f>
        <v/>
      </c>
      <c r="EY40" s="48">
        <f>EY37+EY38+EY39</f>
        <v/>
      </c>
      <c r="EZ40" s="48">
        <f>EZ37+EZ38+EZ39</f>
        <v/>
      </c>
      <c r="FA40" s="48">
        <f>FA37+FA38+FA39</f>
        <v/>
      </c>
      <c r="FB40" s="48">
        <f>FB37+FB38+FB39</f>
        <v/>
      </c>
      <c r="FC40" s="48">
        <f>FC37+FC38+FC39</f>
        <v/>
      </c>
      <c r="FD40" s="48">
        <f>FD37+FD38+FD39</f>
        <v/>
      </c>
      <c r="FE40" s="48">
        <f>FE37+FE38+FE39</f>
        <v/>
      </c>
      <c r="FF40" s="48">
        <f>FF37+FF38+FF39</f>
        <v/>
      </c>
      <c r="FG40" s="48">
        <f>FG37+FG38+FG39</f>
        <v/>
      </c>
      <c r="FH40" s="48">
        <f>FH37+FH38+FH39</f>
        <v/>
      </c>
      <c r="FI40" s="48">
        <f>FI37+FI38+FI39</f>
        <v/>
      </c>
      <c r="FJ40" s="48">
        <f>FJ37+FJ38+FJ39</f>
        <v/>
      </c>
      <c r="FK40" s="48">
        <f>FK37+FK38+FK39</f>
        <v/>
      </c>
      <c r="FL40" s="48">
        <f>FL37+FL38+FL39</f>
        <v/>
      </c>
      <c r="FM40" s="48">
        <f>FM37+FM38+FM39</f>
        <v/>
      </c>
      <c r="FN40" s="48">
        <f>FN37+FN38+FN39</f>
        <v/>
      </c>
      <c r="FO40" s="48">
        <f>FO37+FO38+FO39</f>
        <v/>
      </c>
      <c r="FP40" s="48">
        <f>FP37+FP38+FP39</f>
        <v/>
      </c>
      <c r="FQ40" s="48">
        <f>FQ37+FQ38+FQ39</f>
        <v/>
      </c>
      <c r="FR40" s="48">
        <f>FR37+FR38+FR39</f>
        <v/>
      </c>
      <c r="FS40" s="48">
        <f>FS37+FS38+FS39</f>
        <v/>
      </c>
      <c r="FT40" s="48">
        <f>FT37+FT38+FT39</f>
        <v/>
      </c>
      <c r="FU40" s="48">
        <f>FU37+FU38+FU39</f>
        <v/>
      </c>
      <c r="FV40" s="48">
        <f>FV37+FV38+FV39</f>
        <v/>
      </c>
      <c r="FW40" s="48">
        <f>FW37+FW38+FW39</f>
        <v/>
      </c>
      <c r="FX40" s="48">
        <f>FX37+FX38+FX39</f>
        <v/>
      </c>
      <c r="FY40" s="48">
        <f>FY37+FY38+FY39</f>
        <v/>
      </c>
      <c r="FZ40" s="48">
        <f>FZ37+FZ38+FZ39</f>
        <v/>
      </c>
      <c r="GA40" s="48">
        <f>GA37+GA38+GA39</f>
        <v/>
      </c>
    </row>
    <row r="42">
      <c r="A42" s="34" t="inlineStr">
        <is>
          <t>TOTAL OPERATING COSTS</t>
        </is>
      </c>
      <c r="B42" s="34" t="n"/>
      <c r="C42" s="34" t="n"/>
      <c r="D42" s="34" t="n"/>
      <c r="E42" s="34" t="n"/>
      <c r="F42" s="34" t="n"/>
      <c r="G42" s="34" t="n"/>
      <c r="H42" s="34" t="n"/>
      <c r="I42" s="34" t="n"/>
      <c r="J42" s="34" t="n"/>
      <c r="K42" s="34" t="n"/>
      <c r="L42" s="34" t="n"/>
      <c r="M42" s="34" t="n"/>
      <c r="N42" s="34" t="n"/>
      <c r="O42" s="34" t="n"/>
      <c r="P42" s="34" t="n"/>
      <c r="Q42" s="34" t="n"/>
      <c r="R42" s="34" t="n"/>
      <c r="S42" s="34" t="n"/>
      <c r="T42" s="34" t="n"/>
      <c r="U42" s="34" t="n"/>
      <c r="V42" s="34" t="n"/>
      <c r="W42" s="34" t="n"/>
      <c r="X42" s="34" t="n"/>
      <c r="Y42" s="34" t="n"/>
      <c r="Z42" s="34" t="n"/>
      <c r="AA42" s="34" t="n"/>
      <c r="AB42" s="34" t="n"/>
      <c r="AC42" s="34" t="n"/>
      <c r="AD42" s="34" t="n"/>
      <c r="AE42" s="34" t="n"/>
      <c r="AF42" s="34" t="n"/>
      <c r="AG42" s="34" t="n"/>
      <c r="AH42" s="34" t="n"/>
      <c r="AI42" s="34" t="n"/>
      <c r="AJ42" s="34" t="n"/>
      <c r="AK42" s="34" t="n"/>
      <c r="AL42" s="34" t="n"/>
      <c r="AM42" s="34" t="n"/>
      <c r="AN42" s="34" t="n"/>
      <c r="AO42" s="34" t="n"/>
      <c r="AP42" s="34" t="n"/>
      <c r="AQ42" s="34" t="n"/>
      <c r="AR42" s="34" t="n"/>
      <c r="AS42" s="34" t="n"/>
      <c r="AT42" s="34" t="n"/>
      <c r="AU42" s="34" t="n"/>
      <c r="AV42" s="34" t="n"/>
      <c r="AW42" s="34" t="n"/>
      <c r="AX42" s="34" t="n"/>
      <c r="AY42" s="34" t="n"/>
      <c r="AZ42" s="34" t="n"/>
      <c r="BA42" s="34" t="n"/>
      <c r="BB42" s="34" t="n"/>
      <c r="BC42" s="34" t="n"/>
      <c r="BD42" s="34" t="n"/>
      <c r="BE42" s="34" t="n"/>
      <c r="BF42" s="34" t="n"/>
      <c r="BG42" s="34" t="n"/>
      <c r="BH42" s="34" t="n"/>
      <c r="BI42" s="34" t="n"/>
      <c r="BJ42" s="34" t="n"/>
      <c r="BK42" s="34" t="n"/>
      <c r="BL42" s="34" t="n"/>
      <c r="BM42" s="34" t="n"/>
      <c r="BN42" s="34" t="n"/>
      <c r="BO42" s="34" t="n"/>
      <c r="BP42" s="34" t="n"/>
      <c r="BQ42" s="34" t="n"/>
      <c r="BR42" s="34" t="n"/>
      <c r="BS42" s="34" t="n"/>
      <c r="BT42" s="34" t="n"/>
      <c r="BU42" s="34" t="n"/>
      <c r="BV42" s="34" t="n"/>
      <c r="BW42" s="34" t="n"/>
      <c r="BX42" s="34" t="n"/>
      <c r="BY42" s="34" t="n"/>
      <c r="BZ42" s="34" t="n"/>
      <c r="CA42" s="34" t="n"/>
      <c r="CB42" s="34" t="n"/>
      <c r="CC42" s="34" t="n"/>
      <c r="CD42" s="34" t="n"/>
      <c r="CE42" s="34" t="n"/>
      <c r="CF42" s="34" t="n"/>
      <c r="CG42" s="34" t="n"/>
      <c r="CH42" s="34" t="n"/>
      <c r="CI42" s="34" t="n"/>
      <c r="CJ42" s="34" t="n"/>
      <c r="CK42" s="34" t="n"/>
      <c r="CL42" s="34" t="n"/>
      <c r="CM42" s="34" t="n"/>
      <c r="CN42" s="34" t="n"/>
      <c r="CO42" s="34" t="n"/>
      <c r="CP42" s="34" t="n"/>
      <c r="CQ42" s="34" t="n"/>
      <c r="CR42" s="34" t="n"/>
      <c r="CS42" s="34" t="n"/>
      <c r="CT42" s="34" t="n"/>
      <c r="CU42" s="34" t="n"/>
      <c r="CV42" s="34" t="n"/>
      <c r="CW42" s="34" t="n"/>
      <c r="CX42" s="34" t="n"/>
      <c r="CY42" s="34" t="n"/>
      <c r="CZ42" s="34" t="n"/>
      <c r="DA42" s="34" t="n"/>
      <c r="DB42" s="34" t="n"/>
      <c r="DC42" s="34" t="n"/>
      <c r="DD42" s="34" t="n"/>
      <c r="DE42" s="34" t="n"/>
      <c r="DF42" s="34" t="n"/>
      <c r="DG42" s="34" t="n"/>
      <c r="DH42" s="34" t="n"/>
      <c r="DI42" s="34" t="n"/>
      <c r="DJ42" s="34" t="n"/>
      <c r="DK42" s="34" t="n"/>
      <c r="DL42" s="34" t="n"/>
      <c r="DM42" s="34" t="n"/>
      <c r="DN42" s="34" t="n"/>
      <c r="DO42" s="34" t="n"/>
      <c r="DP42" s="34" t="n"/>
      <c r="DQ42" s="34" t="n"/>
      <c r="DR42" s="34" t="n"/>
      <c r="DS42" s="34" t="n"/>
      <c r="DT42" s="34" t="n"/>
      <c r="DU42" s="34" t="n"/>
      <c r="DV42" s="34" t="n"/>
      <c r="DW42" s="34" t="n"/>
      <c r="DX42" s="34" t="n"/>
      <c r="DY42" s="34" t="n"/>
      <c r="DZ42" s="34" t="n"/>
      <c r="EA42" s="34" t="n"/>
      <c r="EB42" s="34" t="n"/>
      <c r="EC42" s="34" t="n"/>
      <c r="ED42" s="34" t="n"/>
      <c r="EE42" s="34" t="n"/>
      <c r="EF42" s="34" t="n"/>
      <c r="EG42" s="34" t="n"/>
      <c r="EH42" s="34" t="n"/>
      <c r="EI42" s="34" t="n"/>
      <c r="EJ42" s="34" t="n"/>
      <c r="EK42" s="34" t="n"/>
      <c r="EL42" s="34" t="n"/>
      <c r="EM42" s="34" t="n"/>
      <c r="EN42" s="34" t="n"/>
      <c r="EO42" s="34" t="n"/>
      <c r="EP42" s="34" t="n"/>
      <c r="EQ42" s="34" t="n"/>
      <c r="ER42" s="34" t="n"/>
      <c r="ES42" s="34" t="n"/>
      <c r="ET42" s="34" t="n"/>
      <c r="EU42" s="34" t="n"/>
      <c r="EV42" s="34" t="n"/>
      <c r="EW42" s="34" t="n"/>
      <c r="EX42" s="34" t="n"/>
      <c r="EY42" s="34" t="n"/>
      <c r="EZ42" s="34" t="n"/>
      <c r="FA42" s="34" t="n"/>
      <c r="FB42" s="34" t="n"/>
      <c r="FC42" s="34" t="n"/>
      <c r="FD42" s="34" t="n"/>
      <c r="FE42" s="34" t="n"/>
      <c r="FF42" s="34" t="n"/>
      <c r="FG42" s="34" t="n"/>
      <c r="FH42" s="34" t="n"/>
      <c r="FI42" s="34" t="n"/>
      <c r="FJ42" s="34" t="n"/>
      <c r="FK42" s="34" t="n"/>
      <c r="FL42" s="34" t="n"/>
      <c r="FM42" s="34" t="n"/>
      <c r="FN42" s="34" t="n"/>
      <c r="FO42" s="34" t="n"/>
      <c r="FP42" s="34" t="n"/>
      <c r="FQ42" s="34" t="n"/>
      <c r="FR42" s="34" t="n"/>
      <c r="FS42" s="34" t="n"/>
      <c r="FT42" s="34" t="n"/>
      <c r="FU42" s="34" t="n"/>
      <c r="FV42" s="34" t="n"/>
      <c r="FW42" s="34" t="n"/>
      <c r="FX42" s="34" t="n"/>
      <c r="FY42" s="34" t="n"/>
      <c r="FZ42" s="34" t="n"/>
      <c r="GA42" s="34" t="n"/>
    </row>
    <row r="43">
      <c r="A43" s="24" t="inlineStr">
        <is>
          <t>Grand Total OpEx</t>
        </is>
      </c>
      <c r="C43" s="35">
        <f>SUM(D43:GA43)</f>
        <v/>
      </c>
      <c r="D43" s="49">
        <f>D15+D24+D34+D40</f>
        <v/>
      </c>
      <c r="E43" s="49">
        <f>E15+E24+E34+E40</f>
        <v/>
      </c>
      <c r="F43" s="49">
        <f>F15+F24+F34+F40</f>
        <v/>
      </c>
      <c r="G43" s="49">
        <f>G15+G24+G34+G40</f>
        <v/>
      </c>
      <c r="H43" s="49">
        <f>H15+H24+H34+H40</f>
        <v/>
      </c>
      <c r="I43" s="49">
        <f>I15+I24+I34+I40</f>
        <v/>
      </c>
      <c r="J43" s="49">
        <f>J15+J24+J34+J40</f>
        <v/>
      </c>
      <c r="K43" s="49">
        <f>K15+K24+K34+K40</f>
        <v/>
      </c>
      <c r="L43" s="49">
        <f>L15+L24+L34+L40</f>
        <v/>
      </c>
      <c r="M43" s="49">
        <f>M15+M24+M34+M40</f>
        <v/>
      </c>
      <c r="N43" s="49">
        <f>N15+N24+N34+N40</f>
        <v/>
      </c>
      <c r="O43" s="49">
        <f>O15+O24+O34+O40</f>
        <v/>
      </c>
      <c r="P43" s="49">
        <f>P15+P24+P34+P40</f>
        <v/>
      </c>
      <c r="Q43" s="49">
        <f>Q15+Q24+Q34+Q40</f>
        <v/>
      </c>
      <c r="R43" s="49">
        <f>R15+R24+R34+R40</f>
        <v/>
      </c>
      <c r="S43" s="49">
        <f>S15+S24+S34+S40</f>
        <v/>
      </c>
      <c r="T43" s="49">
        <f>T15+T24+T34+T40</f>
        <v/>
      </c>
      <c r="U43" s="49">
        <f>U15+U24+U34+U40</f>
        <v/>
      </c>
      <c r="V43" s="49">
        <f>V15+V24+V34+V40</f>
        <v/>
      </c>
      <c r="W43" s="49">
        <f>W15+W24+W34+W40</f>
        <v/>
      </c>
      <c r="X43" s="49">
        <f>X15+X24+X34+X40</f>
        <v/>
      </c>
      <c r="Y43" s="49">
        <f>Y15+Y24+Y34+Y40</f>
        <v/>
      </c>
      <c r="Z43" s="49">
        <f>Z15+Z24+Z34+Z40</f>
        <v/>
      </c>
      <c r="AA43" s="49">
        <f>AA15+AA24+AA34+AA40</f>
        <v/>
      </c>
      <c r="AB43" s="49">
        <f>AB15+AB24+AB34+AB40</f>
        <v/>
      </c>
      <c r="AC43" s="49">
        <f>AC15+AC24+AC34+AC40</f>
        <v/>
      </c>
      <c r="AD43" s="49">
        <f>AD15+AD24+AD34+AD40</f>
        <v/>
      </c>
      <c r="AE43" s="49">
        <f>AE15+AE24+AE34+AE40</f>
        <v/>
      </c>
      <c r="AF43" s="49">
        <f>AF15+AF24+AF34+AF40</f>
        <v/>
      </c>
      <c r="AG43" s="49">
        <f>AG15+AG24+AG34+AG40</f>
        <v/>
      </c>
      <c r="AH43" s="49">
        <f>AH15+AH24+AH34+AH40</f>
        <v/>
      </c>
      <c r="AI43" s="49">
        <f>AI15+AI24+AI34+AI40</f>
        <v/>
      </c>
      <c r="AJ43" s="49">
        <f>AJ15+AJ24+AJ34+AJ40</f>
        <v/>
      </c>
      <c r="AK43" s="49">
        <f>AK15+AK24+AK34+AK40</f>
        <v/>
      </c>
      <c r="AL43" s="49">
        <f>AL15+AL24+AL34+AL40</f>
        <v/>
      </c>
      <c r="AM43" s="49">
        <f>AM15+AM24+AM34+AM40</f>
        <v/>
      </c>
      <c r="AN43" s="49">
        <f>AN15+AN24+AN34+AN40</f>
        <v/>
      </c>
      <c r="AO43" s="49">
        <f>AO15+AO24+AO34+AO40</f>
        <v/>
      </c>
      <c r="AP43" s="49">
        <f>AP15+AP24+AP34+AP40</f>
        <v/>
      </c>
      <c r="AQ43" s="49">
        <f>AQ15+AQ24+AQ34+AQ40</f>
        <v/>
      </c>
      <c r="AR43" s="49">
        <f>AR15+AR24+AR34+AR40</f>
        <v/>
      </c>
      <c r="AS43" s="49">
        <f>AS15+AS24+AS34+AS40</f>
        <v/>
      </c>
      <c r="AT43" s="49">
        <f>AT15+AT24+AT34+AT40</f>
        <v/>
      </c>
      <c r="AU43" s="49">
        <f>AU15+AU24+AU34+AU40</f>
        <v/>
      </c>
      <c r="AV43" s="49">
        <f>AV15+AV24+AV34+AV40</f>
        <v/>
      </c>
      <c r="AW43" s="49">
        <f>AW15+AW24+AW34+AW40</f>
        <v/>
      </c>
      <c r="AX43" s="49">
        <f>AX15+AX24+AX34+AX40</f>
        <v/>
      </c>
      <c r="AY43" s="49">
        <f>AY15+AY24+AY34+AY40</f>
        <v/>
      </c>
      <c r="AZ43" s="49">
        <f>AZ15+AZ24+AZ34+AZ40</f>
        <v/>
      </c>
      <c r="BA43" s="49">
        <f>BA15+BA24+BA34+BA40</f>
        <v/>
      </c>
      <c r="BB43" s="49">
        <f>BB15+BB24+BB34+BB40</f>
        <v/>
      </c>
      <c r="BC43" s="49">
        <f>BC15+BC24+BC34+BC40</f>
        <v/>
      </c>
      <c r="BD43" s="49">
        <f>BD15+BD24+BD34+BD40</f>
        <v/>
      </c>
      <c r="BE43" s="49">
        <f>BE15+BE24+BE34+BE40</f>
        <v/>
      </c>
      <c r="BF43" s="49">
        <f>BF15+BF24+BF34+BF40</f>
        <v/>
      </c>
      <c r="BG43" s="49">
        <f>BG15+BG24+BG34+BG40</f>
        <v/>
      </c>
      <c r="BH43" s="49">
        <f>BH15+BH24+BH34+BH40</f>
        <v/>
      </c>
      <c r="BI43" s="49">
        <f>BI15+BI24+BI34+BI40</f>
        <v/>
      </c>
      <c r="BJ43" s="49">
        <f>BJ15+BJ24+BJ34+BJ40</f>
        <v/>
      </c>
      <c r="BK43" s="49">
        <f>BK15+BK24+BK34+BK40</f>
        <v/>
      </c>
      <c r="BL43" s="49">
        <f>BL15+BL24+BL34+BL40</f>
        <v/>
      </c>
      <c r="BM43" s="49">
        <f>BM15+BM24+BM34+BM40</f>
        <v/>
      </c>
      <c r="BN43" s="49">
        <f>BN15+BN24+BN34+BN40</f>
        <v/>
      </c>
      <c r="BO43" s="49">
        <f>BO15+BO24+BO34+BO40</f>
        <v/>
      </c>
      <c r="BP43" s="49">
        <f>BP15+BP24+BP34+BP40</f>
        <v/>
      </c>
      <c r="BQ43" s="49">
        <f>BQ15+BQ24+BQ34+BQ40</f>
        <v/>
      </c>
      <c r="BR43" s="49">
        <f>BR15+BR24+BR34+BR40</f>
        <v/>
      </c>
      <c r="BS43" s="49">
        <f>BS15+BS24+BS34+BS40</f>
        <v/>
      </c>
      <c r="BT43" s="49">
        <f>BT15+BT24+BT34+BT40</f>
        <v/>
      </c>
      <c r="BU43" s="49">
        <f>BU15+BU24+BU34+BU40</f>
        <v/>
      </c>
      <c r="BV43" s="49">
        <f>BV15+BV24+BV34+BV40</f>
        <v/>
      </c>
      <c r="BW43" s="49">
        <f>BW15+BW24+BW34+BW40</f>
        <v/>
      </c>
      <c r="BX43" s="49">
        <f>BX15+BX24+BX34+BX40</f>
        <v/>
      </c>
      <c r="BY43" s="49">
        <f>BY15+BY24+BY34+BY40</f>
        <v/>
      </c>
      <c r="BZ43" s="49">
        <f>BZ15+BZ24+BZ34+BZ40</f>
        <v/>
      </c>
      <c r="CA43" s="49">
        <f>CA15+CA24+CA34+CA40</f>
        <v/>
      </c>
      <c r="CB43" s="49">
        <f>CB15+CB24+CB34+CB40</f>
        <v/>
      </c>
      <c r="CC43" s="49">
        <f>CC15+CC24+CC34+CC40</f>
        <v/>
      </c>
      <c r="CD43" s="49">
        <f>CD15+CD24+CD34+CD40</f>
        <v/>
      </c>
      <c r="CE43" s="49">
        <f>CE15+CE24+CE34+CE40</f>
        <v/>
      </c>
      <c r="CF43" s="49">
        <f>CF15+CF24+CF34+CF40</f>
        <v/>
      </c>
      <c r="CG43" s="49">
        <f>CG15+CG24+CG34+CG40</f>
        <v/>
      </c>
      <c r="CH43" s="49">
        <f>CH15+CH24+CH34+CH40</f>
        <v/>
      </c>
      <c r="CI43" s="49">
        <f>CI15+CI24+CI34+CI40</f>
        <v/>
      </c>
      <c r="CJ43" s="49">
        <f>CJ15+CJ24+CJ34+CJ40</f>
        <v/>
      </c>
      <c r="CK43" s="49">
        <f>CK15+CK24+CK34+CK40</f>
        <v/>
      </c>
      <c r="CL43" s="49">
        <f>CL15+CL24+CL34+CL40</f>
        <v/>
      </c>
      <c r="CM43" s="49">
        <f>CM15+CM24+CM34+CM40</f>
        <v/>
      </c>
      <c r="CN43" s="49">
        <f>CN15+CN24+CN34+CN40</f>
        <v/>
      </c>
      <c r="CO43" s="49">
        <f>CO15+CO24+CO34+CO40</f>
        <v/>
      </c>
      <c r="CP43" s="49">
        <f>CP15+CP24+CP34+CP40</f>
        <v/>
      </c>
      <c r="CQ43" s="49">
        <f>CQ15+CQ24+CQ34+CQ40</f>
        <v/>
      </c>
      <c r="CR43" s="49">
        <f>CR15+CR24+CR34+CR40</f>
        <v/>
      </c>
      <c r="CS43" s="49">
        <f>CS15+CS24+CS34+CS40</f>
        <v/>
      </c>
      <c r="CT43" s="49">
        <f>CT15+CT24+CT34+CT40</f>
        <v/>
      </c>
      <c r="CU43" s="49">
        <f>CU15+CU24+CU34+CU40</f>
        <v/>
      </c>
      <c r="CV43" s="49">
        <f>CV15+CV24+CV34+CV40</f>
        <v/>
      </c>
      <c r="CW43" s="49">
        <f>CW15+CW24+CW34+CW40</f>
        <v/>
      </c>
      <c r="CX43" s="49">
        <f>CX15+CX24+CX34+CX40</f>
        <v/>
      </c>
      <c r="CY43" s="49">
        <f>CY15+CY24+CY34+CY40</f>
        <v/>
      </c>
      <c r="CZ43" s="49">
        <f>CZ15+CZ24+CZ34+CZ40</f>
        <v/>
      </c>
      <c r="DA43" s="49">
        <f>DA15+DA24+DA34+DA40</f>
        <v/>
      </c>
      <c r="DB43" s="49">
        <f>DB15+DB24+DB34+DB40</f>
        <v/>
      </c>
      <c r="DC43" s="49">
        <f>DC15+DC24+DC34+DC40</f>
        <v/>
      </c>
      <c r="DD43" s="49">
        <f>DD15+DD24+DD34+DD40</f>
        <v/>
      </c>
      <c r="DE43" s="49">
        <f>DE15+DE24+DE34+DE40</f>
        <v/>
      </c>
      <c r="DF43" s="49">
        <f>DF15+DF24+DF34+DF40</f>
        <v/>
      </c>
      <c r="DG43" s="49">
        <f>DG15+DG24+DG34+DG40</f>
        <v/>
      </c>
      <c r="DH43" s="49">
        <f>DH15+DH24+DH34+DH40</f>
        <v/>
      </c>
      <c r="DI43" s="49">
        <f>DI15+DI24+DI34+DI40</f>
        <v/>
      </c>
      <c r="DJ43" s="49">
        <f>DJ15+DJ24+DJ34+DJ40</f>
        <v/>
      </c>
      <c r="DK43" s="49">
        <f>DK15+DK24+DK34+DK40</f>
        <v/>
      </c>
      <c r="DL43" s="49">
        <f>DL15+DL24+DL34+DL40</f>
        <v/>
      </c>
      <c r="DM43" s="49">
        <f>DM15+DM24+DM34+DM40</f>
        <v/>
      </c>
      <c r="DN43" s="49">
        <f>DN15+DN24+DN34+DN40</f>
        <v/>
      </c>
      <c r="DO43" s="49">
        <f>DO15+DO24+DO34+DO40</f>
        <v/>
      </c>
      <c r="DP43" s="49">
        <f>DP15+DP24+DP34+DP40</f>
        <v/>
      </c>
      <c r="DQ43" s="49">
        <f>DQ15+DQ24+DQ34+DQ40</f>
        <v/>
      </c>
      <c r="DR43" s="49">
        <f>DR15+DR24+DR34+DR40</f>
        <v/>
      </c>
      <c r="DS43" s="49">
        <f>DS15+DS24+DS34+DS40</f>
        <v/>
      </c>
      <c r="DT43" s="49">
        <f>DT15+DT24+DT34+DT40</f>
        <v/>
      </c>
      <c r="DU43" s="49">
        <f>DU15+DU24+DU34+DU40</f>
        <v/>
      </c>
      <c r="DV43" s="49">
        <f>DV15+DV24+DV34+DV40</f>
        <v/>
      </c>
      <c r="DW43" s="49">
        <f>DW15+DW24+DW34+DW40</f>
        <v/>
      </c>
      <c r="DX43" s="49">
        <f>DX15+DX24+DX34+DX40</f>
        <v/>
      </c>
      <c r="DY43" s="49">
        <f>DY15+DY24+DY34+DY40</f>
        <v/>
      </c>
      <c r="DZ43" s="49">
        <f>DZ15+DZ24+DZ34+DZ40</f>
        <v/>
      </c>
      <c r="EA43" s="49">
        <f>EA15+EA24+EA34+EA40</f>
        <v/>
      </c>
      <c r="EB43" s="49">
        <f>EB15+EB24+EB34+EB40</f>
        <v/>
      </c>
      <c r="EC43" s="49">
        <f>EC15+EC24+EC34+EC40</f>
        <v/>
      </c>
      <c r="ED43" s="49">
        <f>ED15+ED24+ED34+ED40</f>
        <v/>
      </c>
      <c r="EE43" s="49">
        <f>EE15+EE24+EE34+EE40</f>
        <v/>
      </c>
      <c r="EF43" s="49">
        <f>EF15+EF24+EF34+EF40</f>
        <v/>
      </c>
      <c r="EG43" s="49">
        <f>EG15+EG24+EG34+EG40</f>
        <v/>
      </c>
      <c r="EH43" s="49">
        <f>EH15+EH24+EH34+EH40</f>
        <v/>
      </c>
      <c r="EI43" s="49">
        <f>EI15+EI24+EI34+EI40</f>
        <v/>
      </c>
      <c r="EJ43" s="49">
        <f>EJ15+EJ24+EJ34+EJ40</f>
        <v/>
      </c>
      <c r="EK43" s="49">
        <f>EK15+EK24+EK34+EK40</f>
        <v/>
      </c>
      <c r="EL43" s="49">
        <f>EL15+EL24+EL34+EL40</f>
        <v/>
      </c>
      <c r="EM43" s="49">
        <f>EM15+EM24+EM34+EM40</f>
        <v/>
      </c>
      <c r="EN43" s="49">
        <f>EN15+EN24+EN34+EN40</f>
        <v/>
      </c>
      <c r="EO43" s="49">
        <f>EO15+EO24+EO34+EO40</f>
        <v/>
      </c>
      <c r="EP43" s="49">
        <f>EP15+EP24+EP34+EP40</f>
        <v/>
      </c>
      <c r="EQ43" s="49">
        <f>EQ15+EQ24+EQ34+EQ40</f>
        <v/>
      </c>
      <c r="ER43" s="49">
        <f>ER15+ER24+ER34+ER40</f>
        <v/>
      </c>
      <c r="ES43" s="49">
        <f>ES15+ES24+ES34+ES40</f>
        <v/>
      </c>
      <c r="ET43" s="49">
        <f>ET15+ET24+ET34+ET40</f>
        <v/>
      </c>
      <c r="EU43" s="49">
        <f>EU15+EU24+EU34+EU40</f>
        <v/>
      </c>
      <c r="EV43" s="49">
        <f>EV15+EV24+EV34+EV40</f>
        <v/>
      </c>
      <c r="EW43" s="49">
        <f>EW15+EW24+EW34+EW40</f>
        <v/>
      </c>
      <c r="EX43" s="49">
        <f>EX15+EX24+EX34+EX40</f>
        <v/>
      </c>
      <c r="EY43" s="49">
        <f>EY15+EY24+EY34+EY40</f>
        <v/>
      </c>
      <c r="EZ43" s="49">
        <f>EZ15+EZ24+EZ34+EZ40</f>
        <v/>
      </c>
      <c r="FA43" s="49">
        <f>FA15+FA24+FA34+FA40</f>
        <v/>
      </c>
      <c r="FB43" s="49">
        <f>FB15+FB24+FB34+FB40</f>
        <v/>
      </c>
      <c r="FC43" s="49">
        <f>FC15+FC24+FC34+FC40</f>
        <v/>
      </c>
      <c r="FD43" s="49">
        <f>FD15+FD24+FD34+FD40</f>
        <v/>
      </c>
      <c r="FE43" s="49">
        <f>FE15+FE24+FE34+FE40</f>
        <v/>
      </c>
      <c r="FF43" s="49">
        <f>FF15+FF24+FF34+FF40</f>
        <v/>
      </c>
      <c r="FG43" s="49">
        <f>FG15+FG24+FG34+FG40</f>
        <v/>
      </c>
      <c r="FH43" s="49">
        <f>FH15+FH24+FH34+FH40</f>
        <v/>
      </c>
      <c r="FI43" s="49">
        <f>FI15+FI24+FI34+FI40</f>
        <v/>
      </c>
      <c r="FJ43" s="49">
        <f>FJ15+FJ24+FJ34+FJ40</f>
        <v/>
      </c>
      <c r="FK43" s="49">
        <f>FK15+FK24+FK34+FK40</f>
        <v/>
      </c>
      <c r="FL43" s="49">
        <f>FL15+FL24+FL34+FL40</f>
        <v/>
      </c>
      <c r="FM43" s="49">
        <f>FM15+FM24+FM34+FM40</f>
        <v/>
      </c>
      <c r="FN43" s="49">
        <f>FN15+FN24+FN34+FN40</f>
        <v/>
      </c>
      <c r="FO43" s="49">
        <f>FO15+FO24+FO34+FO40</f>
        <v/>
      </c>
      <c r="FP43" s="49">
        <f>FP15+FP24+FP34+FP40</f>
        <v/>
      </c>
      <c r="FQ43" s="49">
        <f>FQ15+FQ24+FQ34+FQ40</f>
        <v/>
      </c>
      <c r="FR43" s="49">
        <f>FR15+FR24+FR34+FR40</f>
        <v/>
      </c>
      <c r="FS43" s="49">
        <f>FS15+FS24+FS34+FS40</f>
        <v/>
      </c>
      <c r="FT43" s="49">
        <f>FT15+FT24+FT34+FT40</f>
        <v/>
      </c>
      <c r="FU43" s="49">
        <f>FU15+FU24+FU34+FU40</f>
        <v/>
      </c>
      <c r="FV43" s="49">
        <f>FV15+FV24+FV34+FV40</f>
        <v/>
      </c>
      <c r="FW43" s="49">
        <f>FW15+FW24+FW34+FW40</f>
        <v/>
      </c>
      <c r="FX43" s="49">
        <f>FX15+FX24+FX34+FX40</f>
        <v/>
      </c>
      <c r="FY43" s="49">
        <f>FY15+FY24+FY34+FY40</f>
        <v/>
      </c>
      <c r="FZ43" s="49">
        <f>FZ15+FZ24+FZ34+FZ40</f>
        <v/>
      </c>
      <c r="GA43" s="49">
        <f>GA15+GA24+GA34+GA40</f>
        <v/>
      </c>
    </row>
    <row r="44">
      <c r="A44" s="24" t="inlineStr">
        <is>
          <t>Unit Cost ($/t ore milled)</t>
        </is>
      </c>
      <c r="B44" s="25" t="inlineStr">
        <is>
          <t>$/t</t>
        </is>
      </c>
      <c r="D44" s="40">
        <f>IF(i_MiningPlan!D10&gt;0,D43*1000/i_MiningPlan!D10,0)</f>
        <v/>
      </c>
      <c r="E44" s="40">
        <f>IF(i_MiningPlan!E10&gt;0,E43*1000/i_MiningPlan!E10,0)</f>
        <v/>
      </c>
      <c r="F44" s="40">
        <f>IF(i_MiningPlan!F10&gt;0,F43*1000/i_MiningPlan!F10,0)</f>
        <v/>
      </c>
      <c r="G44" s="40">
        <f>IF(i_MiningPlan!G10&gt;0,G43*1000/i_MiningPlan!G10,0)</f>
        <v/>
      </c>
      <c r="H44" s="40">
        <f>IF(i_MiningPlan!H10&gt;0,H43*1000/i_MiningPlan!H10,0)</f>
        <v/>
      </c>
      <c r="I44" s="40">
        <f>IF(i_MiningPlan!I10&gt;0,I43*1000/i_MiningPlan!I10,0)</f>
        <v/>
      </c>
      <c r="J44" s="40">
        <f>IF(i_MiningPlan!J10&gt;0,J43*1000/i_MiningPlan!J10,0)</f>
        <v/>
      </c>
      <c r="K44" s="40">
        <f>IF(i_MiningPlan!K10&gt;0,K43*1000/i_MiningPlan!K10,0)</f>
        <v/>
      </c>
      <c r="L44" s="40">
        <f>IF(i_MiningPlan!L10&gt;0,L43*1000/i_MiningPlan!L10,0)</f>
        <v/>
      </c>
      <c r="M44" s="40">
        <f>IF(i_MiningPlan!M10&gt;0,M43*1000/i_MiningPlan!M10,0)</f>
        <v/>
      </c>
      <c r="N44" s="40">
        <f>IF(i_MiningPlan!N10&gt;0,N43*1000/i_MiningPlan!N10,0)</f>
        <v/>
      </c>
      <c r="O44" s="40">
        <f>IF(i_MiningPlan!O10&gt;0,O43*1000/i_MiningPlan!O10,0)</f>
        <v/>
      </c>
      <c r="P44" s="40">
        <f>IF(i_MiningPlan!P10&gt;0,P43*1000/i_MiningPlan!P10,0)</f>
        <v/>
      </c>
      <c r="Q44" s="40">
        <f>IF(i_MiningPlan!Q10&gt;0,Q43*1000/i_MiningPlan!Q10,0)</f>
        <v/>
      </c>
      <c r="R44" s="40">
        <f>IF(i_MiningPlan!R10&gt;0,R43*1000/i_MiningPlan!R10,0)</f>
        <v/>
      </c>
      <c r="S44" s="40">
        <f>IF(i_MiningPlan!S10&gt;0,S43*1000/i_MiningPlan!S10,0)</f>
        <v/>
      </c>
      <c r="T44" s="40">
        <f>IF(i_MiningPlan!T10&gt;0,T43*1000/i_MiningPlan!T10,0)</f>
        <v/>
      </c>
      <c r="U44" s="40">
        <f>IF(i_MiningPlan!U10&gt;0,U43*1000/i_MiningPlan!U10,0)</f>
        <v/>
      </c>
      <c r="V44" s="40">
        <f>IF(i_MiningPlan!V10&gt;0,V43*1000/i_MiningPlan!V10,0)</f>
        <v/>
      </c>
      <c r="W44" s="40">
        <f>IF(i_MiningPlan!W10&gt;0,W43*1000/i_MiningPlan!W10,0)</f>
        <v/>
      </c>
      <c r="X44" s="40">
        <f>IF(i_MiningPlan!X10&gt;0,X43*1000/i_MiningPlan!X10,0)</f>
        <v/>
      </c>
      <c r="Y44" s="40">
        <f>IF(i_MiningPlan!Y10&gt;0,Y43*1000/i_MiningPlan!Y10,0)</f>
        <v/>
      </c>
      <c r="Z44" s="40">
        <f>IF(i_MiningPlan!Z10&gt;0,Z43*1000/i_MiningPlan!Z10,0)</f>
        <v/>
      </c>
      <c r="AA44" s="40">
        <f>IF(i_MiningPlan!AA10&gt;0,AA43*1000/i_MiningPlan!AA10,0)</f>
        <v/>
      </c>
      <c r="AB44" s="40">
        <f>IF(i_MiningPlan!AB10&gt;0,AB43*1000/i_MiningPlan!AB10,0)</f>
        <v/>
      </c>
      <c r="AC44" s="40">
        <f>IF(i_MiningPlan!AC10&gt;0,AC43*1000/i_MiningPlan!AC10,0)</f>
        <v/>
      </c>
      <c r="AD44" s="40">
        <f>IF(i_MiningPlan!AD10&gt;0,AD43*1000/i_MiningPlan!AD10,0)</f>
        <v/>
      </c>
      <c r="AE44" s="40">
        <f>IF(i_MiningPlan!AE10&gt;0,AE43*1000/i_MiningPlan!AE10,0)</f>
        <v/>
      </c>
      <c r="AF44" s="40">
        <f>IF(i_MiningPlan!AF10&gt;0,AF43*1000/i_MiningPlan!AF10,0)</f>
        <v/>
      </c>
      <c r="AG44" s="40">
        <f>IF(i_MiningPlan!AG10&gt;0,AG43*1000/i_MiningPlan!AG10,0)</f>
        <v/>
      </c>
      <c r="AH44" s="40">
        <f>IF(i_MiningPlan!AH10&gt;0,AH43*1000/i_MiningPlan!AH10,0)</f>
        <v/>
      </c>
      <c r="AI44" s="40">
        <f>IF(i_MiningPlan!AI10&gt;0,AI43*1000/i_MiningPlan!AI10,0)</f>
        <v/>
      </c>
      <c r="AJ44" s="40">
        <f>IF(i_MiningPlan!AJ10&gt;0,AJ43*1000/i_MiningPlan!AJ10,0)</f>
        <v/>
      </c>
      <c r="AK44" s="40">
        <f>IF(i_MiningPlan!AK10&gt;0,AK43*1000/i_MiningPlan!AK10,0)</f>
        <v/>
      </c>
      <c r="AL44" s="40">
        <f>IF(i_MiningPlan!AL10&gt;0,AL43*1000/i_MiningPlan!AL10,0)</f>
        <v/>
      </c>
      <c r="AM44" s="40">
        <f>IF(i_MiningPlan!AM10&gt;0,AM43*1000/i_MiningPlan!AM10,0)</f>
        <v/>
      </c>
      <c r="AN44" s="40">
        <f>IF(i_MiningPlan!AN10&gt;0,AN43*1000/i_MiningPlan!AN10,0)</f>
        <v/>
      </c>
      <c r="AO44" s="40">
        <f>IF(i_MiningPlan!AO10&gt;0,AO43*1000/i_MiningPlan!AO10,0)</f>
        <v/>
      </c>
      <c r="AP44" s="40">
        <f>IF(i_MiningPlan!AP10&gt;0,AP43*1000/i_MiningPlan!AP10,0)</f>
        <v/>
      </c>
      <c r="AQ44" s="40">
        <f>IF(i_MiningPlan!AQ10&gt;0,AQ43*1000/i_MiningPlan!AQ10,0)</f>
        <v/>
      </c>
      <c r="AR44" s="40">
        <f>IF(i_MiningPlan!AR10&gt;0,AR43*1000/i_MiningPlan!AR10,0)</f>
        <v/>
      </c>
      <c r="AS44" s="40">
        <f>IF(i_MiningPlan!AS10&gt;0,AS43*1000/i_MiningPlan!AS10,0)</f>
        <v/>
      </c>
      <c r="AT44" s="40">
        <f>IF(i_MiningPlan!AT10&gt;0,AT43*1000/i_MiningPlan!AT10,0)</f>
        <v/>
      </c>
      <c r="AU44" s="40">
        <f>IF(i_MiningPlan!AU10&gt;0,AU43*1000/i_MiningPlan!AU10,0)</f>
        <v/>
      </c>
      <c r="AV44" s="40">
        <f>IF(i_MiningPlan!AV10&gt;0,AV43*1000/i_MiningPlan!AV10,0)</f>
        <v/>
      </c>
      <c r="AW44" s="40">
        <f>IF(i_MiningPlan!AW10&gt;0,AW43*1000/i_MiningPlan!AW10,0)</f>
        <v/>
      </c>
      <c r="AX44" s="40">
        <f>IF(i_MiningPlan!AX10&gt;0,AX43*1000/i_MiningPlan!AX10,0)</f>
        <v/>
      </c>
      <c r="AY44" s="40">
        <f>IF(i_MiningPlan!AY10&gt;0,AY43*1000/i_MiningPlan!AY10,0)</f>
        <v/>
      </c>
      <c r="AZ44" s="40">
        <f>IF(i_MiningPlan!AZ10&gt;0,AZ43*1000/i_MiningPlan!AZ10,0)</f>
        <v/>
      </c>
      <c r="BA44" s="40">
        <f>IF(i_MiningPlan!BA10&gt;0,BA43*1000/i_MiningPlan!BA10,0)</f>
        <v/>
      </c>
      <c r="BB44" s="40">
        <f>IF(i_MiningPlan!BB10&gt;0,BB43*1000/i_MiningPlan!BB10,0)</f>
        <v/>
      </c>
      <c r="BC44" s="40">
        <f>IF(i_MiningPlan!BC10&gt;0,BC43*1000/i_MiningPlan!BC10,0)</f>
        <v/>
      </c>
      <c r="BD44" s="40">
        <f>IF(i_MiningPlan!BD10&gt;0,BD43*1000/i_MiningPlan!BD10,0)</f>
        <v/>
      </c>
      <c r="BE44" s="40">
        <f>IF(i_MiningPlan!BE10&gt;0,BE43*1000/i_MiningPlan!BE10,0)</f>
        <v/>
      </c>
      <c r="BF44" s="40">
        <f>IF(i_MiningPlan!BF10&gt;0,BF43*1000/i_MiningPlan!BF10,0)</f>
        <v/>
      </c>
      <c r="BG44" s="40">
        <f>IF(i_MiningPlan!BG10&gt;0,BG43*1000/i_MiningPlan!BG10,0)</f>
        <v/>
      </c>
      <c r="BH44" s="40">
        <f>IF(i_MiningPlan!BH10&gt;0,BH43*1000/i_MiningPlan!BH10,0)</f>
        <v/>
      </c>
      <c r="BI44" s="40">
        <f>IF(i_MiningPlan!BI10&gt;0,BI43*1000/i_MiningPlan!BI10,0)</f>
        <v/>
      </c>
      <c r="BJ44" s="40">
        <f>IF(i_MiningPlan!BJ10&gt;0,BJ43*1000/i_MiningPlan!BJ10,0)</f>
        <v/>
      </c>
      <c r="BK44" s="40">
        <f>IF(i_MiningPlan!BK10&gt;0,BK43*1000/i_MiningPlan!BK10,0)</f>
        <v/>
      </c>
      <c r="BL44" s="40">
        <f>IF(i_MiningPlan!BL10&gt;0,BL43*1000/i_MiningPlan!BL10,0)</f>
        <v/>
      </c>
      <c r="BM44" s="40">
        <f>IF(i_MiningPlan!BM10&gt;0,BM43*1000/i_MiningPlan!BM10,0)</f>
        <v/>
      </c>
      <c r="BN44" s="40">
        <f>IF(i_MiningPlan!BN10&gt;0,BN43*1000/i_MiningPlan!BN10,0)</f>
        <v/>
      </c>
      <c r="BO44" s="40">
        <f>IF(i_MiningPlan!BO10&gt;0,BO43*1000/i_MiningPlan!BO10,0)</f>
        <v/>
      </c>
      <c r="BP44" s="40">
        <f>IF(i_MiningPlan!BP10&gt;0,BP43*1000/i_MiningPlan!BP10,0)</f>
        <v/>
      </c>
      <c r="BQ44" s="40">
        <f>IF(i_MiningPlan!BQ10&gt;0,BQ43*1000/i_MiningPlan!BQ10,0)</f>
        <v/>
      </c>
      <c r="BR44" s="40">
        <f>IF(i_MiningPlan!BR10&gt;0,BR43*1000/i_MiningPlan!BR10,0)</f>
        <v/>
      </c>
      <c r="BS44" s="40">
        <f>IF(i_MiningPlan!BS10&gt;0,BS43*1000/i_MiningPlan!BS10,0)</f>
        <v/>
      </c>
      <c r="BT44" s="40">
        <f>IF(i_MiningPlan!BT10&gt;0,BT43*1000/i_MiningPlan!BT10,0)</f>
        <v/>
      </c>
      <c r="BU44" s="40">
        <f>IF(i_MiningPlan!BU10&gt;0,BU43*1000/i_MiningPlan!BU10,0)</f>
        <v/>
      </c>
      <c r="BV44" s="40">
        <f>IF(i_MiningPlan!BV10&gt;0,BV43*1000/i_MiningPlan!BV10,0)</f>
        <v/>
      </c>
      <c r="BW44" s="40">
        <f>IF(i_MiningPlan!BW10&gt;0,BW43*1000/i_MiningPlan!BW10,0)</f>
        <v/>
      </c>
      <c r="BX44" s="40">
        <f>IF(i_MiningPlan!BX10&gt;0,BX43*1000/i_MiningPlan!BX10,0)</f>
        <v/>
      </c>
      <c r="BY44" s="40">
        <f>IF(i_MiningPlan!BY10&gt;0,BY43*1000/i_MiningPlan!BY10,0)</f>
        <v/>
      </c>
      <c r="BZ44" s="40">
        <f>IF(i_MiningPlan!BZ10&gt;0,BZ43*1000/i_MiningPlan!BZ10,0)</f>
        <v/>
      </c>
      <c r="CA44" s="40">
        <f>IF(i_MiningPlan!CA10&gt;0,CA43*1000/i_MiningPlan!CA10,0)</f>
        <v/>
      </c>
      <c r="CB44" s="40">
        <f>IF(i_MiningPlan!CB10&gt;0,CB43*1000/i_MiningPlan!CB10,0)</f>
        <v/>
      </c>
      <c r="CC44" s="40">
        <f>IF(i_MiningPlan!CC10&gt;0,CC43*1000/i_MiningPlan!CC10,0)</f>
        <v/>
      </c>
      <c r="CD44" s="40">
        <f>IF(i_MiningPlan!CD10&gt;0,CD43*1000/i_MiningPlan!CD10,0)</f>
        <v/>
      </c>
      <c r="CE44" s="40">
        <f>IF(i_MiningPlan!CE10&gt;0,CE43*1000/i_MiningPlan!CE10,0)</f>
        <v/>
      </c>
      <c r="CF44" s="40">
        <f>IF(i_MiningPlan!CF10&gt;0,CF43*1000/i_MiningPlan!CF10,0)</f>
        <v/>
      </c>
      <c r="CG44" s="40">
        <f>IF(i_MiningPlan!CG10&gt;0,CG43*1000/i_MiningPlan!CG10,0)</f>
        <v/>
      </c>
      <c r="CH44" s="40">
        <f>IF(i_MiningPlan!CH10&gt;0,CH43*1000/i_MiningPlan!CH10,0)</f>
        <v/>
      </c>
      <c r="CI44" s="40">
        <f>IF(i_MiningPlan!CI10&gt;0,CI43*1000/i_MiningPlan!CI10,0)</f>
        <v/>
      </c>
      <c r="CJ44" s="40">
        <f>IF(i_MiningPlan!CJ10&gt;0,CJ43*1000/i_MiningPlan!CJ10,0)</f>
        <v/>
      </c>
      <c r="CK44" s="40">
        <f>IF(i_MiningPlan!CK10&gt;0,CK43*1000/i_MiningPlan!CK10,0)</f>
        <v/>
      </c>
      <c r="CL44" s="40">
        <f>IF(i_MiningPlan!CL10&gt;0,CL43*1000/i_MiningPlan!CL10,0)</f>
        <v/>
      </c>
      <c r="CM44" s="40">
        <f>IF(i_MiningPlan!CM10&gt;0,CM43*1000/i_MiningPlan!CM10,0)</f>
        <v/>
      </c>
      <c r="CN44" s="40">
        <f>IF(i_MiningPlan!CN10&gt;0,CN43*1000/i_MiningPlan!CN10,0)</f>
        <v/>
      </c>
      <c r="CO44" s="40">
        <f>IF(i_MiningPlan!CO10&gt;0,CO43*1000/i_MiningPlan!CO10,0)</f>
        <v/>
      </c>
      <c r="CP44" s="40">
        <f>IF(i_MiningPlan!CP10&gt;0,CP43*1000/i_MiningPlan!CP10,0)</f>
        <v/>
      </c>
      <c r="CQ44" s="40">
        <f>IF(i_MiningPlan!CQ10&gt;0,CQ43*1000/i_MiningPlan!CQ10,0)</f>
        <v/>
      </c>
      <c r="CR44" s="40">
        <f>IF(i_MiningPlan!CR10&gt;0,CR43*1000/i_MiningPlan!CR10,0)</f>
        <v/>
      </c>
      <c r="CS44" s="40">
        <f>IF(i_MiningPlan!CS10&gt;0,CS43*1000/i_MiningPlan!CS10,0)</f>
        <v/>
      </c>
      <c r="CT44" s="40">
        <f>IF(i_MiningPlan!CT10&gt;0,CT43*1000/i_MiningPlan!CT10,0)</f>
        <v/>
      </c>
      <c r="CU44" s="40">
        <f>IF(i_MiningPlan!CU10&gt;0,CU43*1000/i_MiningPlan!CU10,0)</f>
        <v/>
      </c>
      <c r="CV44" s="40">
        <f>IF(i_MiningPlan!CV10&gt;0,CV43*1000/i_MiningPlan!CV10,0)</f>
        <v/>
      </c>
      <c r="CW44" s="40">
        <f>IF(i_MiningPlan!CW10&gt;0,CW43*1000/i_MiningPlan!CW10,0)</f>
        <v/>
      </c>
      <c r="CX44" s="40">
        <f>IF(i_MiningPlan!CX10&gt;0,CX43*1000/i_MiningPlan!CX10,0)</f>
        <v/>
      </c>
      <c r="CY44" s="40">
        <f>IF(i_MiningPlan!CY10&gt;0,CY43*1000/i_MiningPlan!CY10,0)</f>
        <v/>
      </c>
      <c r="CZ44" s="40">
        <f>IF(i_MiningPlan!CZ10&gt;0,CZ43*1000/i_MiningPlan!CZ10,0)</f>
        <v/>
      </c>
      <c r="DA44" s="40">
        <f>IF(i_MiningPlan!DA10&gt;0,DA43*1000/i_MiningPlan!DA10,0)</f>
        <v/>
      </c>
      <c r="DB44" s="40">
        <f>IF(i_MiningPlan!DB10&gt;0,DB43*1000/i_MiningPlan!DB10,0)</f>
        <v/>
      </c>
      <c r="DC44" s="40">
        <f>IF(i_MiningPlan!DC10&gt;0,DC43*1000/i_MiningPlan!DC10,0)</f>
        <v/>
      </c>
      <c r="DD44" s="40">
        <f>IF(i_MiningPlan!DD10&gt;0,DD43*1000/i_MiningPlan!DD10,0)</f>
        <v/>
      </c>
      <c r="DE44" s="40">
        <f>IF(i_MiningPlan!DE10&gt;0,DE43*1000/i_MiningPlan!DE10,0)</f>
        <v/>
      </c>
      <c r="DF44" s="40">
        <f>IF(i_MiningPlan!DF10&gt;0,DF43*1000/i_MiningPlan!DF10,0)</f>
        <v/>
      </c>
      <c r="DG44" s="40">
        <f>IF(i_MiningPlan!DG10&gt;0,DG43*1000/i_MiningPlan!DG10,0)</f>
        <v/>
      </c>
      <c r="DH44" s="40">
        <f>IF(i_MiningPlan!DH10&gt;0,DH43*1000/i_MiningPlan!DH10,0)</f>
        <v/>
      </c>
      <c r="DI44" s="40">
        <f>IF(i_MiningPlan!DI10&gt;0,DI43*1000/i_MiningPlan!DI10,0)</f>
        <v/>
      </c>
      <c r="DJ44" s="40">
        <f>IF(i_MiningPlan!DJ10&gt;0,DJ43*1000/i_MiningPlan!DJ10,0)</f>
        <v/>
      </c>
      <c r="DK44" s="40">
        <f>IF(i_MiningPlan!DK10&gt;0,DK43*1000/i_MiningPlan!DK10,0)</f>
        <v/>
      </c>
      <c r="DL44" s="40">
        <f>IF(i_MiningPlan!DL10&gt;0,DL43*1000/i_MiningPlan!DL10,0)</f>
        <v/>
      </c>
      <c r="DM44" s="40">
        <f>IF(i_MiningPlan!DM10&gt;0,DM43*1000/i_MiningPlan!DM10,0)</f>
        <v/>
      </c>
      <c r="DN44" s="40">
        <f>IF(i_MiningPlan!DN10&gt;0,DN43*1000/i_MiningPlan!DN10,0)</f>
        <v/>
      </c>
      <c r="DO44" s="40">
        <f>IF(i_MiningPlan!DO10&gt;0,DO43*1000/i_MiningPlan!DO10,0)</f>
        <v/>
      </c>
      <c r="DP44" s="40">
        <f>IF(i_MiningPlan!DP10&gt;0,DP43*1000/i_MiningPlan!DP10,0)</f>
        <v/>
      </c>
      <c r="DQ44" s="40">
        <f>IF(i_MiningPlan!DQ10&gt;0,DQ43*1000/i_MiningPlan!DQ10,0)</f>
        <v/>
      </c>
      <c r="DR44" s="40">
        <f>IF(i_MiningPlan!DR10&gt;0,DR43*1000/i_MiningPlan!DR10,0)</f>
        <v/>
      </c>
      <c r="DS44" s="40">
        <f>IF(i_MiningPlan!DS10&gt;0,DS43*1000/i_MiningPlan!DS10,0)</f>
        <v/>
      </c>
      <c r="DT44" s="40">
        <f>IF(i_MiningPlan!DT10&gt;0,DT43*1000/i_MiningPlan!DT10,0)</f>
        <v/>
      </c>
      <c r="DU44" s="40">
        <f>IF(i_MiningPlan!DU10&gt;0,DU43*1000/i_MiningPlan!DU10,0)</f>
        <v/>
      </c>
      <c r="DV44" s="40">
        <f>IF(i_MiningPlan!DV10&gt;0,DV43*1000/i_MiningPlan!DV10,0)</f>
        <v/>
      </c>
      <c r="DW44" s="40">
        <f>IF(i_MiningPlan!DW10&gt;0,DW43*1000/i_MiningPlan!DW10,0)</f>
        <v/>
      </c>
      <c r="DX44" s="40">
        <f>IF(i_MiningPlan!DX10&gt;0,DX43*1000/i_MiningPlan!DX10,0)</f>
        <v/>
      </c>
      <c r="DY44" s="40">
        <f>IF(i_MiningPlan!DY10&gt;0,DY43*1000/i_MiningPlan!DY10,0)</f>
        <v/>
      </c>
      <c r="DZ44" s="40">
        <f>IF(i_MiningPlan!DZ10&gt;0,DZ43*1000/i_MiningPlan!DZ10,0)</f>
        <v/>
      </c>
      <c r="EA44" s="40">
        <f>IF(i_MiningPlan!EA10&gt;0,EA43*1000/i_MiningPlan!EA10,0)</f>
        <v/>
      </c>
      <c r="EB44" s="40">
        <f>IF(i_MiningPlan!EB10&gt;0,EB43*1000/i_MiningPlan!EB10,0)</f>
        <v/>
      </c>
      <c r="EC44" s="40">
        <f>IF(i_MiningPlan!EC10&gt;0,EC43*1000/i_MiningPlan!EC10,0)</f>
        <v/>
      </c>
      <c r="ED44" s="40">
        <f>IF(i_MiningPlan!ED10&gt;0,ED43*1000/i_MiningPlan!ED10,0)</f>
        <v/>
      </c>
      <c r="EE44" s="40">
        <f>IF(i_MiningPlan!EE10&gt;0,EE43*1000/i_MiningPlan!EE10,0)</f>
        <v/>
      </c>
      <c r="EF44" s="40">
        <f>IF(i_MiningPlan!EF10&gt;0,EF43*1000/i_MiningPlan!EF10,0)</f>
        <v/>
      </c>
      <c r="EG44" s="40">
        <f>IF(i_MiningPlan!EG10&gt;0,EG43*1000/i_MiningPlan!EG10,0)</f>
        <v/>
      </c>
      <c r="EH44" s="40">
        <f>IF(i_MiningPlan!EH10&gt;0,EH43*1000/i_MiningPlan!EH10,0)</f>
        <v/>
      </c>
      <c r="EI44" s="40">
        <f>IF(i_MiningPlan!EI10&gt;0,EI43*1000/i_MiningPlan!EI10,0)</f>
        <v/>
      </c>
      <c r="EJ44" s="40">
        <f>IF(i_MiningPlan!EJ10&gt;0,EJ43*1000/i_MiningPlan!EJ10,0)</f>
        <v/>
      </c>
      <c r="EK44" s="40">
        <f>IF(i_MiningPlan!EK10&gt;0,EK43*1000/i_MiningPlan!EK10,0)</f>
        <v/>
      </c>
      <c r="EL44" s="40">
        <f>IF(i_MiningPlan!EL10&gt;0,EL43*1000/i_MiningPlan!EL10,0)</f>
        <v/>
      </c>
      <c r="EM44" s="40">
        <f>IF(i_MiningPlan!EM10&gt;0,EM43*1000/i_MiningPlan!EM10,0)</f>
        <v/>
      </c>
      <c r="EN44" s="40">
        <f>IF(i_MiningPlan!EN10&gt;0,EN43*1000/i_MiningPlan!EN10,0)</f>
        <v/>
      </c>
      <c r="EO44" s="40">
        <f>IF(i_MiningPlan!EO10&gt;0,EO43*1000/i_MiningPlan!EO10,0)</f>
        <v/>
      </c>
      <c r="EP44" s="40">
        <f>IF(i_MiningPlan!EP10&gt;0,EP43*1000/i_MiningPlan!EP10,0)</f>
        <v/>
      </c>
      <c r="EQ44" s="40">
        <f>IF(i_MiningPlan!EQ10&gt;0,EQ43*1000/i_MiningPlan!EQ10,0)</f>
        <v/>
      </c>
      <c r="ER44" s="40">
        <f>IF(i_MiningPlan!ER10&gt;0,ER43*1000/i_MiningPlan!ER10,0)</f>
        <v/>
      </c>
      <c r="ES44" s="40">
        <f>IF(i_MiningPlan!ES10&gt;0,ES43*1000/i_MiningPlan!ES10,0)</f>
        <v/>
      </c>
      <c r="ET44" s="40">
        <f>IF(i_MiningPlan!ET10&gt;0,ET43*1000/i_MiningPlan!ET10,0)</f>
        <v/>
      </c>
      <c r="EU44" s="40">
        <f>IF(i_MiningPlan!EU10&gt;0,EU43*1000/i_MiningPlan!EU10,0)</f>
        <v/>
      </c>
      <c r="EV44" s="40">
        <f>IF(i_MiningPlan!EV10&gt;0,EV43*1000/i_MiningPlan!EV10,0)</f>
        <v/>
      </c>
      <c r="EW44" s="40">
        <f>IF(i_MiningPlan!EW10&gt;0,EW43*1000/i_MiningPlan!EW10,0)</f>
        <v/>
      </c>
      <c r="EX44" s="40">
        <f>IF(i_MiningPlan!EX10&gt;0,EX43*1000/i_MiningPlan!EX10,0)</f>
        <v/>
      </c>
      <c r="EY44" s="40">
        <f>IF(i_MiningPlan!EY10&gt;0,EY43*1000/i_MiningPlan!EY10,0)</f>
        <v/>
      </c>
      <c r="EZ44" s="40">
        <f>IF(i_MiningPlan!EZ10&gt;0,EZ43*1000/i_MiningPlan!EZ10,0)</f>
        <v/>
      </c>
      <c r="FA44" s="40">
        <f>IF(i_MiningPlan!FA10&gt;0,FA43*1000/i_MiningPlan!FA10,0)</f>
        <v/>
      </c>
      <c r="FB44" s="40">
        <f>IF(i_MiningPlan!FB10&gt;0,FB43*1000/i_MiningPlan!FB10,0)</f>
        <v/>
      </c>
      <c r="FC44" s="40">
        <f>IF(i_MiningPlan!FC10&gt;0,FC43*1000/i_MiningPlan!FC10,0)</f>
        <v/>
      </c>
      <c r="FD44" s="40">
        <f>IF(i_MiningPlan!FD10&gt;0,FD43*1000/i_MiningPlan!FD10,0)</f>
        <v/>
      </c>
      <c r="FE44" s="40">
        <f>IF(i_MiningPlan!FE10&gt;0,FE43*1000/i_MiningPlan!FE10,0)</f>
        <v/>
      </c>
      <c r="FF44" s="40">
        <f>IF(i_MiningPlan!FF10&gt;0,FF43*1000/i_MiningPlan!FF10,0)</f>
        <v/>
      </c>
      <c r="FG44" s="40">
        <f>IF(i_MiningPlan!FG10&gt;0,FG43*1000/i_MiningPlan!FG10,0)</f>
        <v/>
      </c>
      <c r="FH44" s="40">
        <f>IF(i_MiningPlan!FH10&gt;0,FH43*1000/i_MiningPlan!FH10,0)</f>
        <v/>
      </c>
      <c r="FI44" s="40">
        <f>IF(i_MiningPlan!FI10&gt;0,FI43*1000/i_MiningPlan!FI10,0)</f>
        <v/>
      </c>
      <c r="FJ44" s="40">
        <f>IF(i_MiningPlan!FJ10&gt;0,FJ43*1000/i_MiningPlan!FJ10,0)</f>
        <v/>
      </c>
      <c r="FK44" s="40">
        <f>IF(i_MiningPlan!FK10&gt;0,FK43*1000/i_MiningPlan!FK10,0)</f>
        <v/>
      </c>
      <c r="FL44" s="40">
        <f>IF(i_MiningPlan!FL10&gt;0,FL43*1000/i_MiningPlan!FL10,0)</f>
        <v/>
      </c>
      <c r="FM44" s="40">
        <f>IF(i_MiningPlan!FM10&gt;0,FM43*1000/i_MiningPlan!FM10,0)</f>
        <v/>
      </c>
      <c r="FN44" s="40">
        <f>IF(i_MiningPlan!FN10&gt;0,FN43*1000/i_MiningPlan!FN10,0)</f>
        <v/>
      </c>
      <c r="FO44" s="40">
        <f>IF(i_MiningPlan!FO10&gt;0,FO43*1000/i_MiningPlan!FO10,0)</f>
        <v/>
      </c>
      <c r="FP44" s="40">
        <f>IF(i_MiningPlan!FP10&gt;0,FP43*1000/i_MiningPlan!FP10,0)</f>
        <v/>
      </c>
      <c r="FQ44" s="40">
        <f>IF(i_MiningPlan!FQ10&gt;0,FQ43*1000/i_MiningPlan!FQ10,0)</f>
        <v/>
      </c>
      <c r="FR44" s="40">
        <f>IF(i_MiningPlan!FR10&gt;0,FR43*1000/i_MiningPlan!FR10,0)</f>
        <v/>
      </c>
      <c r="FS44" s="40">
        <f>IF(i_MiningPlan!FS10&gt;0,FS43*1000/i_MiningPlan!FS10,0)</f>
        <v/>
      </c>
      <c r="FT44" s="40">
        <f>IF(i_MiningPlan!FT10&gt;0,FT43*1000/i_MiningPlan!FT10,0)</f>
        <v/>
      </c>
      <c r="FU44" s="40">
        <f>IF(i_MiningPlan!FU10&gt;0,FU43*1000/i_MiningPlan!FU10,0)</f>
        <v/>
      </c>
      <c r="FV44" s="40">
        <f>IF(i_MiningPlan!FV10&gt;0,FV43*1000/i_MiningPlan!FV10,0)</f>
        <v/>
      </c>
      <c r="FW44" s="40">
        <f>IF(i_MiningPlan!FW10&gt;0,FW43*1000/i_MiningPlan!FW10,0)</f>
        <v/>
      </c>
      <c r="FX44" s="40">
        <f>IF(i_MiningPlan!FX10&gt;0,FX43*1000/i_MiningPlan!FX10,0)</f>
        <v/>
      </c>
      <c r="FY44" s="40">
        <f>IF(i_MiningPlan!FY10&gt;0,FY43*1000/i_MiningPlan!FY10,0)</f>
        <v/>
      </c>
      <c r="FZ44" s="40">
        <f>IF(i_MiningPlan!FZ10&gt;0,FZ43*1000/i_MiningPlan!FZ10,0)</f>
        <v/>
      </c>
      <c r="GA44" s="40">
        <f>IF(i_MiningPlan!GA10&gt;0,GA43*1000/i_MiningPlan!GA10,0)</f>
        <v/>
      </c>
    </row>
    <row r="45">
      <c r="A45" s="24" t="inlineStr">
        <is>
          <t>C1 Cash Cost ($/lb payable)</t>
        </is>
      </c>
      <c r="B45" s="25" t="inlineStr">
        <is>
          <t>$/lb</t>
        </is>
      </c>
      <c r="D45" s="50">
        <f>IF(i_MiningPlan!D19&gt;0,D43*1000/(i_MiningPlan!D19*2204.62),0)</f>
        <v/>
      </c>
      <c r="E45" s="50">
        <f>IF(i_MiningPlan!E19&gt;0,E43*1000/(i_MiningPlan!E19*2204.62),0)</f>
        <v/>
      </c>
      <c r="F45" s="50">
        <f>IF(i_MiningPlan!F19&gt;0,F43*1000/(i_MiningPlan!F19*2204.62),0)</f>
        <v/>
      </c>
      <c r="G45" s="50">
        <f>IF(i_MiningPlan!G19&gt;0,G43*1000/(i_MiningPlan!G19*2204.62),0)</f>
        <v/>
      </c>
      <c r="H45" s="50">
        <f>IF(i_MiningPlan!H19&gt;0,H43*1000/(i_MiningPlan!H19*2204.62),0)</f>
        <v/>
      </c>
      <c r="I45" s="50">
        <f>IF(i_MiningPlan!I19&gt;0,I43*1000/(i_MiningPlan!I19*2204.62),0)</f>
        <v/>
      </c>
      <c r="J45" s="50">
        <f>IF(i_MiningPlan!J19&gt;0,J43*1000/(i_MiningPlan!J19*2204.62),0)</f>
        <v/>
      </c>
      <c r="K45" s="50">
        <f>IF(i_MiningPlan!K19&gt;0,K43*1000/(i_MiningPlan!K19*2204.62),0)</f>
        <v/>
      </c>
      <c r="L45" s="50">
        <f>IF(i_MiningPlan!L19&gt;0,L43*1000/(i_MiningPlan!L19*2204.62),0)</f>
        <v/>
      </c>
      <c r="M45" s="50">
        <f>IF(i_MiningPlan!M19&gt;0,M43*1000/(i_MiningPlan!M19*2204.62),0)</f>
        <v/>
      </c>
      <c r="N45" s="50">
        <f>IF(i_MiningPlan!N19&gt;0,N43*1000/(i_MiningPlan!N19*2204.62),0)</f>
        <v/>
      </c>
      <c r="O45" s="50">
        <f>IF(i_MiningPlan!O19&gt;0,O43*1000/(i_MiningPlan!O19*2204.62),0)</f>
        <v/>
      </c>
      <c r="P45" s="50">
        <f>IF(i_MiningPlan!P19&gt;0,P43*1000/(i_MiningPlan!P19*2204.62),0)</f>
        <v/>
      </c>
      <c r="Q45" s="50">
        <f>IF(i_MiningPlan!Q19&gt;0,Q43*1000/(i_MiningPlan!Q19*2204.62),0)</f>
        <v/>
      </c>
      <c r="R45" s="50">
        <f>IF(i_MiningPlan!R19&gt;0,R43*1000/(i_MiningPlan!R19*2204.62),0)</f>
        <v/>
      </c>
      <c r="S45" s="50">
        <f>IF(i_MiningPlan!S19&gt;0,S43*1000/(i_MiningPlan!S19*2204.62),0)</f>
        <v/>
      </c>
      <c r="T45" s="50">
        <f>IF(i_MiningPlan!T19&gt;0,T43*1000/(i_MiningPlan!T19*2204.62),0)</f>
        <v/>
      </c>
      <c r="U45" s="50">
        <f>IF(i_MiningPlan!U19&gt;0,U43*1000/(i_MiningPlan!U19*2204.62),0)</f>
        <v/>
      </c>
      <c r="V45" s="50">
        <f>IF(i_MiningPlan!V19&gt;0,V43*1000/(i_MiningPlan!V19*2204.62),0)</f>
        <v/>
      </c>
      <c r="W45" s="50">
        <f>IF(i_MiningPlan!W19&gt;0,W43*1000/(i_MiningPlan!W19*2204.62),0)</f>
        <v/>
      </c>
      <c r="X45" s="50">
        <f>IF(i_MiningPlan!X19&gt;0,X43*1000/(i_MiningPlan!X19*2204.62),0)</f>
        <v/>
      </c>
      <c r="Y45" s="50">
        <f>IF(i_MiningPlan!Y19&gt;0,Y43*1000/(i_MiningPlan!Y19*2204.62),0)</f>
        <v/>
      </c>
      <c r="Z45" s="50">
        <f>IF(i_MiningPlan!Z19&gt;0,Z43*1000/(i_MiningPlan!Z19*2204.62),0)</f>
        <v/>
      </c>
      <c r="AA45" s="50">
        <f>IF(i_MiningPlan!AA19&gt;0,AA43*1000/(i_MiningPlan!AA19*2204.62),0)</f>
        <v/>
      </c>
      <c r="AB45" s="50">
        <f>IF(i_MiningPlan!AB19&gt;0,AB43*1000/(i_MiningPlan!AB19*2204.62),0)</f>
        <v/>
      </c>
      <c r="AC45" s="50">
        <f>IF(i_MiningPlan!AC19&gt;0,AC43*1000/(i_MiningPlan!AC19*2204.62),0)</f>
        <v/>
      </c>
      <c r="AD45" s="50">
        <f>IF(i_MiningPlan!AD19&gt;0,AD43*1000/(i_MiningPlan!AD19*2204.62),0)</f>
        <v/>
      </c>
      <c r="AE45" s="50">
        <f>IF(i_MiningPlan!AE19&gt;0,AE43*1000/(i_MiningPlan!AE19*2204.62),0)</f>
        <v/>
      </c>
      <c r="AF45" s="50">
        <f>IF(i_MiningPlan!AF19&gt;0,AF43*1000/(i_MiningPlan!AF19*2204.62),0)</f>
        <v/>
      </c>
      <c r="AG45" s="50">
        <f>IF(i_MiningPlan!AG19&gt;0,AG43*1000/(i_MiningPlan!AG19*2204.62),0)</f>
        <v/>
      </c>
      <c r="AH45" s="50">
        <f>IF(i_MiningPlan!AH19&gt;0,AH43*1000/(i_MiningPlan!AH19*2204.62),0)</f>
        <v/>
      </c>
      <c r="AI45" s="50">
        <f>IF(i_MiningPlan!AI19&gt;0,AI43*1000/(i_MiningPlan!AI19*2204.62),0)</f>
        <v/>
      </c>
      <c r="AJ45" s="50">
        <f>IF(i_MiningPlan!AJ19&gt;0,AJ43*1000/(i_MiningPlan!AJ19*2204.62),0)</f>
        <v/>
      </c>
      <c r="AK45" s="50">
        <f>IF(i_MiningPlan!AK19&gt;0,AK43*1000/(i_MiningPlan!AK19*2204.62),0)</f>
        <v/>
      </c>
      <c r="AL45" s="50">
        <f>IF(i_MiningPlan!AL19&gt;0,AL43*1000/(i_MiningPlan!AL19*2204.62),0)</f>
        <v/>
      </c>
      <c r="AM45" s="50">
        <f>IF(i_MiningPlan!AM19&gt;0,AM43*1000/(i_MiningPlan!AM19*2204.62),0)</f>
        <v/>
      </c>
      <c r="AN45" s="50">
        <f>IF(i_MiningPlan!AN19&gt;0,AN43*1000/(i_MiningPlan!AN19*2204.62),0)</f>
        <v/>
      </c>
      <c r="AO45" s="50">
        <f>IF(i_MiningPlan!AO19&gt;0,AO43*1000/(i_MiningPlan!AO19*2204.62),0)</f>
        <v/>
      </c>
      <c r="AP45" s="50">
        <f>IF(i_MiningPlan!AP19&gt;0,AP43*1000/(i_MiningPlan!AP19*2204.62),0)</f>
        <v/>
      </c>
      <c r="AQ45" s="50">
        <f>IF(i_MiningPlan!AQ19&gt;0,AQ43*1000/(i_MiningPlan!AQ19*2204.62),0)</f>
        <v/>
      </c>
      <c r="AR45" s="50">
        <f>IF(i_MiningPlan!AR19&gt;0,AR43*1000/(i_MiningPlan!AR19*2204.62),0)</f>
        <v/>
      </c>
      <c r="AS45" s="50">
        <f>IF(i_MiningPlan!AS19&gt;0,AS43*1000/(i_MiningPlan!AS19*2204.62),0)</f>
        <v/>
      </c>
      <c r="AT45" s="50">
        <f>IF(i_MiningPlan!AT19&gt;0,AT43*1000/(i_MiningPlan!AT19*2204.62),0)</f>
        <v/>
      </c>
      <c r="AU45" s="50">
        <f>IF(i_MiningPlan!AU19&gt;0,AU43*1000/(i_MiningPlan!AU19*2204.62),0)</f>
        <v/>
      </c>
      <c r="AV45" s="50">
        <f>IF(i_MiningPlan!AV19&gt;0,AV43*1000/(i_MiningPlan!AV19*2204.62),0)</f>
        <v/>
      </c>
      <c r="AW45" s="50">
        <f>IF(i_MiningPlan!AW19&gt;0,AW43*1000/(i_MiningPlan!AW19*2204.62),0)</f>
        <v/>
      </c>
      <c r="AX45" s="50">
        <f>IF(i_MiningPlan!AX19&gt;0,AX43*1000/(i_MiningPlan!AX19*2204.62),0)</f>
        <v/>
      </c>
      <c r="AY45" s="50">
        <f>IF(i_MiningPlan!AY19&gt;0,AY43*1000/(i_MiningPlan!AY19*2204.62),0)</f>
        <v/>
      </c>
      <c r="AZ45" s="50">
        <f>IF(i_MiningPlan!AZ19&gt;0,AZ43*1000/(i_MiningPlan!AZ19*2204.62),0)</f>
        <v/>
      </c>
      <c r="BA45" s="50">
        <f>IF(i_MiningPlan!BA19&gt;0,BA43*1000/(i_MiningPlan!BA19*2204.62),0)</f>
        <v/>
      </c>
      <c r="BB45" s="50">
        <f>IF(i_MiningPlan!BB19&gt;0,BB43*1000/(i_MiningPlan!BB19*2204.62),0)</f>
        <v/>
      </c>
      <c r="BC45" s="50">
        <f>IF(i_MiningPlan!BC19&gt;0,BC43*1000/(i_MiningPlan!BC19*2204.62),0)</f>
        <v/>
      </c>
      <c r="BD45" s="50">
        <f>IF(i_MiningPlan!BD19&gt;0,BD43*1000/(i_MiningPlan!BD19*2204.62),0)</f>
        <v/>
      </c>
      <c r="BE45" s="50">
        <f>IF(i_MiningPlan!BE19&gt;0,BE43*1000/(i_MiningPlan!BE19*2204.62),0)</f>
        <v/>
      </c>
      <c r="BF45" s="50">
        <f>IF(i_MiningPlan!BF19&gt;0,BF43*1000/(i_MiningPlan!BF19*2204.62),0)</f>
        <v/>
      </c>
      <c r="BG45" s="50">
        <f>IF(i_MiningPlan!BG19&gt;0,BG43*1000/(i_MiningPlan!BG19*2204.62),0)</f>
        <v/>
      </c>
      <c r="BH45" s="50">
        <f>IF(i_MiningPlan!BH19&gt;0,BH43*1000/(i_MiningPlan!BH19*2204.62),0)</f>
        <v/>
      </c>
      <c r="BI45" s="50">
        <f>IF(i_MiningPlan!BI19&gt;0,BI43*1000/(i_MiningPlan!BI19*2204.62),0)</f>
        <v/>
      </c>
      <c r="BJ45" s="50">
        <f>IF(i_MiningPlan!BJ19&gt;0,BJ43*1000/(i_MiningPlan!BJ19*2204.62),0)</f>
        <v/>
      </c>
      <c r="BK45" s="50">
        <f>IF(i_MiningPlan!BK19&gt;0,BK43*1000/(i_MiningPlan!BK19*2204.62),0)</f>
        <v/>
      </c>
      <c r="BL45" s="50">
        <f>IF(i_MiningPlan!BL19&gt;0,BL43*1000/(i_MiningPlan!BL19*2204.62),0)</f>
        <v/>
      </c>
      <c r="BM45" s="50">
        <f>IF(i_MiningPlan!BM19&gt;0,BM43*1000/(i_MiningPlan!BM19*2204.62),0)</f>
        <v/>
      </c>
      <c r="BN45" s="50">
        <f>IF(i_MiningPlan!BN19&gt;0,BN43*1000/(i_MiningPlan!BN19*2204.62),0)</f>
        <v/>
      </c>
      <c r="BO45" s="50">
        <f>IF(i_MiningPlan!BO19&gt;0,BO43*1000/(i_MiningPlan!BO19*2204.62),0)</f>
        <v/>
      </c>
      <c r="BP45" s="50">
        <f>IF(i_MiningPlan!BP19&gt;0,BP43*1000/(i_MiningPlan!BP19*2204.62),0)</f>
        <v/>
      </c>
      <c r="BQ45" s="50">
        <f>IF(i_MiningPlan!BQ19&gt;0,BQ43*1000/(i_MiningPlan!BQ19*2204.62),0)</f>
        <v/>
      </c>
      <c r="BR45" s="50">
        <f>IF(i_MiningPlan!BR19&gt;0,BR43*1000/(i_MiningPlan!BR19*2204.62),0)</f>
        <v/>
      </c>
      <c r="BS45" s="50">
        <f>IF(i_MiningPlan!BS19&gt;0,BS43*1000/(i_MiningPlan!BS19*2204.62),0)</f>
        <v/>
      </c>
      <c r="BT45" s="50">
        <f>IF(i_MiningPlan!BT19&gt;0,BT43*1000/(i_MiningPlan!BT19*2204.62),0)</f>
        <v/>
      </c>
      <c r="BU45" s="50">
        <f>IF(i_MiningPlan!BU19&gt;0,BU43*1000/(i_MiningPlan!BU19*2204.62),0)</f>
        <v/>
      </c>
      <c r="BV45" s="50">
        <f>IF(i_MiningPlan!BV19&gt;0,BV43*1000/(i_MiningPlan!BV19*2204.62),0)</f>
        <v/>
      </c>
      <c r="BW45" s="50">
        <f>IF(i_MiningPlan!BW19&gt;0,BW43*1000/(i_MiningPlan!BW19*2204.62),0)</f>
        <v/>
      </c>
      <c r="BX45" s="50">
        <f>IF(i_MiningPlan!BX19&gt;0,BX43*1000/(i_MiningPlan!BX19*2204.62),0)</f>
        <v/>
      </c>
      <c r="BY45" s="50">
        <f>IF(i_MiningPlan!BY19&gt;0,BY43*1000/(i_MiningPlan!BY19*2204.62),0)</f>
        <v/>
      </c>
      <c r="BZ45" s="50">
        <f>IF(i_MiningPlan!BZ19&gt;0,BZ43*1000/(i_MiningPlan!BZ19*2204.62),0)</f>
        <v/>
      </c>
      <c r="CA45" s="50">
        <f>IF(i_MiningPlan!CA19&gt;0,CA43*1000/(i_MiningPlan!CA19*2204.62),0)</f>
        <v/>
      </c>
      <c r="CB45" s="50">
        <f>IF(i_MiningPlan!CB19&gt;0,CB43*1000/(i_MiningPlan!CB19*2204.62),0)</f>
        <v/>
      </c>
      <c r="CC45" s="50">
        <f>IF(i_MiningPlan!CC19&gt;0,CC43*1000/(i_MiningPlan!CC19*2204.62),0)</f>
        <v/>
      </c>
      <c r="CD45" s="50">
        <f>IF(i_MiningPlan!CD19&gt;0,CD43*1000/(i_MiningPlan!CD19*2204.62),0)</f>
        <v/>
      </c>
      <c r="CE45" s="50">
        <f>IF(i_MiningPlan!CE19&gt;0,CE43*1000/(i_MiningPlan!CE19*2204.62),0)</f>
        <v/>
      </c>
      <c r="CF45" s="50">
        <f>IF(i_MiningPlan!CF19&gt;0,CF43*1000/(i_MiningPlan!CF19*2204.62),0)</f>
        <v/>
      </c>
      <c r="CG45" s="50">
        <f>IF(i_MiningPlan!CG19&gt;0,CG43*1000/(i_MiningPlan!CG19*2204.62),0)</f>
        <v/>
      </c>
      <c r="CH45" s="50">
        <f>IF(i_MiningPlan!CH19&gt;0,CH43*1000/(i_MiningPlan!CH19*2204.62),0)</f>
        <v/>
      </c>
      <c r="CI45" s="50">
        <f>IF(i_MiningPlan!CI19&gt;0,CI43*1000/(i_MiningPlan!CI19*2204.62),0)</f>
        <v/>
      </c>
      <c r="CJ45" s="50">
        <f>IF(i_MiningPlan!CJ19&gt;0,CJ43*1000/(i_MiningPlan!CJ19*2204.62),0)</f>
        <v/>
      </c>
      <c r="CK45" s="50">
        <f>IF(i_MiningPlan!CK19&gt;0,CK43*1000/(i_MiningPlan!CK19*2204.62),0)</f>
        <v/>
      </c>
      <c r="CL45" s="50">
        <f>IF(i_MiningPlan!CL19&gt;0,CL43*1000/(i_MiningPlan!CL19*2204.62),0)</f>
        <v/>
      </c>
      <c r="CM45" s="50">
        <f>IF(i_MiningPlan!CM19&gt;0,CM43*1000/(i_MiningPlan!CM19*2204.62),0)</f>
        <v/>
      </c>
      <c r="CN45" s="50">
        <f>IF(i_MiningPlan!CN19&gt;0,CN43*1000/(i_MiningPlan!CN19*2204.62),0)</f>
        <v/>
      </c>
      <c r="CO45" s="50">
        <f>IF(i_MiningPlan!CO19&gt;0,CO43*1000/(i_MiningPlan!CO19*2204.62),0)</f>
        <v/>
      </c>
      <c r="CP45" s="50">
        <f>IF(i_MiningPlan!CP19&gt;0,CP43*1000/(i_MiningPlan!CP19*2204.62),0)</f>
        <v/>
      </c>
      <c r="CQ45" s="50">
        <f>IF(i_MiningPlan!CQ19&gt;0,CQ43*1000/(i_MiningPlan!CQ19*2204.62),0)</f>
        <v/>
      </c>
      <c r="CR45" s="50">
        <f>IF(i_MiningPlan!CR19&gt;0,CR43*1000/(i_MiningPlan!CR19*2204.62),0)</f>
        <v/>
      </c>
      <c r="CS45" s="50">
        <f>IF(i_MiningPlan!CS19&gt;0,CS43*1000/(i_MiningPlan!CS19*2204.62),0)</f>
        <v/>
      </c>
      <c r="CT45" s="50">
        <f>IF(i_MiningPlan!CT19&gt;0,CT43*1000/(i_MiningPlan!CT19*2204.62),0)</f>
        <v/>
      </c>
      <c r="CU45" s="50">
        <f>IF(i_MiningPlan!CU19&gt;0,CU43*1000/(i_MiningPlan!CU19*2204.62),0)</f>
        <v/>
      </c>
      <c r="CV45" s="50">
        <f>IF(i_MiningPlan!CV19&gt;0,CV43*1000/(i_MiningPlan!CV19*2204.62),0)</f>
        <v/>
      </c>
      <c r="CW45" s="50">
        <f>IF(i_MiningPlan!CW19&gt;0,CW43*1000/(i_MiningPlan!CW19*2204.62),0)</f>
        <v/>
      </c>
      <c r="CX45" s="50">
        <f>IF(i_MiningPlan!CX19&gt;0,CX43*1000/(i_MiningPlan!CX19*2204.62),0)</f>
        <v/>
      </c>
      <c r="CY45" s="50">
        <f>IF(i_MiningPlan!CY19&gt;0,CY43*1000/(i_MiningPlan!CY19*2204.62),0)</f>
        <v/>
      </c>
      <c r="CZ45" s="50">
        <f>IF(i_MiningPlan!CZ19&gt;0,CZ43*1000/(i_MiningPlan!CZ19*2204.62),0)</f>
        <v/>
      </c>
      <c r="DA45" s="50">
        <f>IF(i_MiningPlan!DA19&gt;0,DA43*1000/(i_MiningPlan!DA19*2204.62),0)</f>
        <v/>
      </c>
      <c r="DB45" s="50">
        <f>IF(i_MiningPlan!DB19&gt;0,DB43*1000/(i_MiningPlan!DB19*2204.62),0)</f>
        <v/>
      </c>
      <c r="DC45" s="50">
        <f>IF(i_MiningPlan!DC19&gt;0,DC43*1000/(i_MiningPlan!DC19*2204.62),0)</f>
        <v/>
      </c>
      <c r="DD45" s="50">
        <f>IF(i_MiningPlan!DD19&gt;0,DD43*1000/(i_MiningPlan!DD19*2204.62),0)</f>
        <v/>
      </c>
      <c r="DE45" s="50">
        <f>IF(i_MiningPlan!DE19&gt;0,DE43*1000/(i_MiningPlan!DE19*2204.62),0)</f>
        <v/>
      </c>
      <c r="DF45" s="50">
        <f>IF(i_MiningPlan!DF19&gt;0,DF43*1000/(i_MiningPlan!DF19*2204.62),0)</f>
        <v/>
      </c>
      <c r="DG45" s="50">
        <f>IF(i_MiningPlan!DG19&gt;0,DG43*1000/(i_MiningPlan!DG19*2204.62),0)</f>
        <v/>
      </c>
      <c r="DH45" s="50">
        <f>IF(i_MiningPlan!DH19&gt;0,DH43*1000/(i_MiningPlan!DH19*2204.62),0)</f>
        <v/>
      </c>
      <c r="DI45" s="50">
        <f>IF(i_MiningPlan!DI19&gt;0,DI43*1000/(i_MiningPlan!DI19*2204.62),0)</f>
        <v/>
      </c>
      <c r="DJ45" s="50">
        <f>IF(i_MiningPlan!DJ19&gt;0,DJ43*1000/(i_MiningPlan!DJ19*2204.62),0)</f>
        <v/>
      </c>
      <c r="DK45" s="50">
        <f>IF(i_MiningPlan!DK19&gt;0,DK43*1000/(i_MiningPlan!DK19*2204.62),0)</f>
        <v/>
      </c>
      <c r="DL45" s="50">
        <f>IF(i_MiningPlan!DL19&gt;0,DL43*1000/(i_MiningPlan!DL19*2204.62),0)</f>
        <v/>
      </c>
      <c r="DM45" s="50">
        <f>IF(i_MiningPlan!DM19&gt;0,DM43*1000/(i_MiningPlan!DM19*2204.62),0)</f>
        <v/>
      </c>
      <c r="DN45" s="50">
        <f>IF(i_MiningPlan!DN19&gt;0,DN43*1000/(i_MiningPlan!DN19*2204.62),0)</f>
        <v/>
      </c>
      <c r="DO45" s="50">
        <f>IF(i_MiningPlan!DO19&gt;0,DO43*1000/(i_MiningPlan!DO19*2204.62),0)</f>
        <v/>
      </c>
      <c r="DP45" s="50">
        <f>IF(i_MiningPlan!DP19&gt;0,DP43*1000/(i_MiningPlan!DP19*2204.62),0)</f>
        <v/>
      </c>
      <c r="DQ45" s="50">
        <f>IF(i_MiningPlan!DQ19&gt;0,DQ43*1000/(i_MiningPlan!DQ19*2204.62),0)</f>
        <v/>
      </c>
      <c r="DR45" s="50">
        <f>IF(i_MiningPlan!DR19&gt;0,DR43*1000/(i_MiningPlan!DR19*2204.62),0)</f>
        <v/>
      </c>
      <c r="DS45" s="50">
        <f>IF(i_MiningPlan!DS19&gt;0,DS43*1000/(i_MiningPlan!DS19*2204.62),0)</f>
        <v/>
      </c>
      <c r="DT45" s="50">
        <f>IF(i_MiningPlan!DT19&gt;0,DT43*1000/(i_MiningPlan!DT19*2204.62),0)</f>
        <v/>
      </c>
      <c r="DU45" s="50">
        <f>IF(i_MiningPlan!DU19&gt;0,DU43*1000/(i_MiningPlan!DU19*2204.62),0)</f>
        <v/>
      </c>
      <c r="DV45" s="50">
        <f>IF(i_MiningPlan!DV19&gt;0,DV43*1000/(i_MiningPlan!DV19*2204.62),0)</f>
        <v/>
      </c>
      <c r="DW45" s="50">
        <f>IF(i_MiningPlan!DW19&gt;0,DW43*1000/(i_MiningPlan!DW19*2204.62),0)</f>
        <v/>
      </c>
      <c r="DX45" s="50">
        <f>IF(i_MiningPlan!DX19&gt;0,DX43*1000/(i_MiningPlan!DX19*2204.62),0)</f>
        <v/>
      </c>
      <c r="DY45" s="50">
        <f>IF(i_MiningPlan!DY19&gt;0,DY43*1000/(i_MiningPlan!DY19*2204.62),0)</f>
        <v/>
      </c>
      <c r="DZ45" s="50">
        <f>IF(i_MiningPlan!DZ19&gt;0,DZ43*1000/(i_MiningPlan!DZ19*2204.62),0)</f>
        <v/>
      </c>
      <c r="EA45" s="50">
        <f>IF(i_MiningPlan!EA19&gt;0,EA43*1000/(i_MiningPlan!EA19*2204.62),0)</f>
        <v/>
      </c>
      <c r="EB45" s="50">
        <f>IF(i_MiningPlan!EB19&gt;0,EB43*1000/(i_MiningPlan!EB19*2204.62),0)</f>
        <v/>
      </c>
      <c r="EC45" s="50">
        <f>IF(i_MiningPlan!EC19&gt;0,EC43*1000/(i_MiningPlan!EC19*2204.62),0)</f>
        <v/>
      </c>
      <c r="ED45" s="50">
        <f>IF(i_MiningPlan!ED19&gt;0,ED43*1000/(i_MiningPlan!ED19*2204.62),0)</f>
        <v/>
      </c>
      <c r="EE45" s="50">
        <f>IF(i_MiningPlan!EE19&gt;0,EE43*1000/(i_MiningPlan!EE19*2204.62),0)</f>
        <v/>
      </c>
      <c r="EF45" s="50">
        <f>IF(i_MiningPlan!EF19&gt;0,EF43*1000/(i_MiningPlan!EF19*2204.62),0)</f>
        <v/>
      </c>
      <c r="EG45" s="50">
        <f>IF(i_MiningPlan!EG19&gt;0,EG43*1000/(i_MiningPlan!EG19*2204.62),0)</f>
        <v/>
      </c>
      <c r="EH45" s="50">
        <f>IF(i_MiningPlan!EH19&gt;0,EH43*1000/(i_MiningPlan!EH19*2204.62),0)</f>
        <v/>
      </c>
      <c r="EI45" s="50">
        <f>IF(i_MiningPlan!EI19&gt;0,EI43*1000/(i_MiningPlan!EI19*2204.62),0)</f>
        <v/>
      </c>
      <c r="EJ45" s="50">
        <f>IF(i_MiningPlan!EJ19&gt;0,EJ43*1000/(i_MiningPlan!EJ19*2204.62),0)</f>
        <v/>
      </c>
      <c r="EK45" s="50">
        <f>IF(i_MiningPlan!EK19&gt;0,EK43*1000/(i_MiningPlan!EK19*2204.62),0)</f>
        <v/>
      </c>
      <c r="EL45" s="50">
        <f>IF(i_MiningPlan!EL19&gt;0,EL43*1000/(i_MiningPlan!EL19*2204.62),0)</f>
        <v/>
      </c>
      <c r="EM45" s="50">
        <f>IF(i_MiningPlan!EM19&gt;0,EM43*1000/(i_MiningPlan!EM19*2204.62),0)</f>
        <v/>
      </c>
      <c r="EN45" s="50">
        <f>IF(i_MiningPlan!EN19&gt;0,EN43*1000/(i_MiningPlan!EN19*2204.62),0)</f>
        <v/>
      </c>
      <c r="EO45" s="50">
        <f>IF(i_MiningPlan!EO19&gt;0,EO43*1000/(i_MiningPlan!EO19*2204.62),0)</f>
        <v/>
      </c>
      <c r="EP45" s="50">
        <f>IF(i_MiningPlan!EP19&gt;0,EP43*1000/(i_MiningPlan!EP19*2204.62),0)</f>
        <v/>
      </c>
      <c r="EQ45" s="50">
        <f>IF(i_MiningPlan!EQ19&gt;0,EQ43*1000/(i_MiningPlan!EQ19*2204.62),0)</f>
        <v/>
      </c>
      <c r="ER45" s="50">
        <f>IF(i_MiningPlan!ER19&gt;0,ER43*1000/(i_MiningPlan!ER19*2204.62),0)</f>
        <v/>
      </c>
      <c r="ES45" s="50">
        <f>IF(i_MiningPlan!ES19&gt;0,ES43*1000/(i_MiningPlan!ES19*2204.62),0)</f>
        <v/>
      </c>
      <c r="ET45" s="50">
        <f>IF(i_MiningPlan!ET19&gt;0,ET43*1000/(i_MiningPlan!ET19*2204.62),0)</f>
        <v/>
      </c>
      <c r="EU45" s="50">
        <f>IF(i_MiningPlan!EU19&gt;0,EU43*1000/(i_MiningPlan!EU19*2204.62),0)</f>
        <v/>
      </c>
      <c r="EV45" s="50">
        <f>IF(i_MiningPlan!EV19&gt;0,EV43*1000/(i_MiningPlan!EV19*2204.62),0)</f>
        <v/>
      </c>
      <c r="EW45" s="50">
        <f>IF(i_MiningPlan!EW19&gt;0,EW43*1000/(i_MiningPlan!EW19*2204.62),0)</f>
        <v/>
      </c>
      <c r="EX45" s="50">
        <f>IF(i_MiningPlan!EX19&gt;0,EX43*1000/(i_MiningPlan!EX19*2204.62),0)</f>
        <v/>
      </c>
      <c r="EY45" s="50">
        <f>IF(i_MiningPlan!EY19&gt;0,EY43*1000/(i_MiningPlan!EY19*2204.62),0)</f>
        <v/>
      </c>
      <c r="EZ45" s="50">
        <f>IF(i_MiningPlan!EZ19&gt;0,EZ43*1000/(i_MiningPlan!EZ19*2204.62),0)</f>
        <v/>
      </c>
      <c r="FA45" s="50">
        <f>IF(i_MiningPlan!FA19&gt;0,FA43*1000/(i_MiningPlan!FA19*2204.62),0)</f>
        <v/>
      </c>
      <c r="FB45" s="50">
        <f>IF(i_MiningPlan!FB19&gt;0,FB43*1000/(i_MiningPlan!FB19*2204.62),0)</f>
        <v/>
      </c>
      <c r="FC45" s="50">
        <f>IF(i_MiningPlan!FC19&gt;0,FC43*1000/(i_MiningPlan!FC19*2204.62),0)</f>
        <v/>
      </c>
      <c r="FD45" s="50">
        <f>IF(i_MiningPlan!FD19&gt;0,FD43*1000/(i_MiningPlan!FD19*2204.62),0)</f>
        <v/>
      </c>
      <c r="FE45" s="50">
        <f>IF(i_MiningPlan!FE19&gt;0,FE43*1000/(i_MiningPlan!FE19*2204.62),0)</f>
        <v/>
      </c>
      <c r="FF45" s="50">
        <f>IF(i_MiningPlan!FF19&gt;0,FF43*1000/(i_MiningPlan!FF19*2204.62),0)</f>
        <v/>
      </c>
      <c r="FG45" s="50">
        <f>IF(i_MiningPlan!FG19&gt;0,FG43*1000/(i_MiningPlan!FG19*2204.62),0)</f>
        <v/>
      </c>
      <c r="FH45" s="50">
        <f>IF(i_MiningPlan!FH19&gt;0,FH43*1000/(i_MiningPlan!FH19*2204.62),0)</f>
        <v/>
      </c>
      <c r="FI45" s="50">
        <f>IF(i_MiningPlan!FI19&gt;0,FI43*1000/(i_MiningPlan!FI19*2204.62),0)</f>
        <v/>
      </c>
      <c r="FJ45" s="50">
        <f>IF(i_MiningPlan!FJ19&gt;0,FJ43*1000/(i_MiningPlan!FJ19*2204.62),0)</f>
        <v/>
      </c>
      <c r="FK45" s="50">
        <f>IF(i_MiningPlan!FK19&gt;0,FK43*1000/(i_MiningPlan!FK19*2204.62),0)</f>
        <v/>
      </c>
      <c r="FL45" s="50">
        <f>IF(i_MiningPlan!FL19&gt;0,FL43*1000/(i_MiningPlan!FL19*2204.62),0)</f>
        <v/>
      </c>
      <c r="FM45" s="50">
        <f>IF(i_MiningPlan!FM19&gt;0,FM43*1000/(i_MiningPlan!FM19*2204.62),0)</f>
        <v/>
      </c>
      <c r="FN45" s="50">
        <f>IF(i_MiningPlan!FN19&gt;0,FN43*1000/(i_MiningPlan!FN19*2204.62),0)</f>
        <v/>
      </c>
      <c r="FO45" s="50">
        <f>IF(i_MiningPlan!FO19&gt;0,FO43*1000/(i_MiningPlan!FO19*2204.62),0)</f>
        <v/>
      </c>
      <c r="FP45" s="50">
        <f>IF(i_MiningPlan!FP19&gt;0,FP43*1000/(i_MiningPlan!FP19*2204.62),0)</f>
        <v/>
      </c>
      <c r="FQ45" s="50">
        <f>IF(i_MiningPlan!FQ19&gt;0,FQ43*1000/(i_MiningPlan!FQ19*2204.62),0)</f>
        <v/>
      </c>
      <c r="FR45" s="50">
        <f>IF(i_MiningPlan!FR19&gt;0,FR43*1000/(i_MiningPlan!FR19*2204.62),0)</f>
        <v/>
      </c>
      <c r="FS45" s="50">
        <f>IF(i_MiningPlan!FS19&gt;0,FS43*1000/(i_MiningPlan!FS19*2204.62),0)</f>
        <v/>
      </c>
      <c r="FT45" s="50">
        <f>IF(i_MiningPlan!FT19&gt;0,FT43*1000/(i_MiningPlan!FT19*2204.62),0)</f>
        <v/>
      </c>
      <c r="FU45" s="50">
        <f>IF(i_MiningPlan!FU19&gt;0,FU43*1000/(i_MiningPlan!FU19*2204.62),0)</f>
        <v/>
      </c>
      <c r="FV45" s="50">
        <f>IF(i_MiningPlan!FV19&gt;0,FV43*1000/(i_MiningPlan!FV19*2204.62),0)</f>
        <v/>
      </c>
      <c r="FW45" s="50">
        <f>IF(i_MiningPlan!FW19&gt;0,FW43*1000/(i_MiningPlan!FW19*2204.62),0)</f>
        <v/>
      </c>
      <c r="FX45" s="50">
        <f>IF(i_MiningPlan!FX19&gt;0,FX43*1000/(i_MiningPlan!FX19*2204.62),0)</f>
        <v/>
      </c>
      <c r="FY45" s="50">
        <f>IF(i_MiningPlan!FY19&gt;0,FY43*1000/(i_MiningPlan!FY19*2204.62),0)</f>
        <v/>
      </c>
      <c r="FZ45" s="50">
        <f>IF(i_MiningPlan!FZ19&gt;0,FZ43*1000/(i_MiningPlan!FZ19*2204.62),0)</f>
        <v/>
      </c>
      <c r="GA45" s="50">
        <f>IF(i_MiningPlan!GA19&gt;0,GA43*1000/(i_MiningPlan!GA19*2204.62),0)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0000FF"/>
    <outlinePr summaryBelow="1" summaryRight="1"/>
    <pageSetUpPr/>
  </sheetPr>
  <dimension ref="A1:GA30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PRICING, HEDGING &amp; STREAMING SCHEDULE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Year</t>
        </is>
      </c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Phase</t>
        </is>
      </c>
      <c r="D6" s="25" t="inlineStr">
        <is>
          <t>Pre-Dev</t>
        </is>
      </c>
      <c r="E6" s="25" t="inlineStr">
        <is>
          <t>Pre-Dev</t>
        </is>
      </c>
      <c r="F6" s="25" t="inlineStr">
        <is>
          <t>Pre-Dev</t>
        </is>
      </c>
      <c r="G6" s="25" t="inlineStr">
        <is>
          <t>Pre-Dev</t>
        </is>
      </c>
      <c r="H6" s="25" t="inlineStr">
        <is>
          <t>Pre-Dev</t>
        </is>
      </c>
      <c r="I6" s="25" t="inlineStr">
        <is>
          <t>Pre-Dev</t>
        </is>
      </c>
      <c r="J6" s="25" t="inlineStr">
        <is>
          <t>Pre-Dev</t>
        </is>
      </c>
      <c r="K6" s="25" t="inlineStr">
        <is>
          <t>Pre-Dev</t>
        </is>
      </c>
      <c r="L6" s="25" t="inlineStr">
        <is>
          <t>Pre-Dev</t>
        </is>
      </c>
      <c r="M6" s="25" t="inlineStr">
        <is>
          <t>Pre-Dev</t>
        </is>
      </c>
      <c r="N6" s="25" t="inlineStr">
        <is>
          <t>Pre-Dev</t>
        </is>
      </c>
      <c r="O6" s="25" t="inlineStr">
        <is>
          <t>Pre-Dev</t>
        </is>
      </c>
      <c r="P6" s="25" t="inlineStr">
        <is>
          <t>Development</t>
        </is>
      </c>
      <c r="Q6" s="25" t="inlineStr">
        <is>
          <t>Development</t>
        </is>
      </c>
      <c r="R6" s="25" t="inlineStr">
        <is>
          <t>Development</t>
        </is>
      </c>
      <c r="S6" s="25" t="inlineStr">
        <is>
          <t>Development</t>
        </is>
      </c>
      <c r="T6" s="25" t="inlineStr">
        <is>
          <t>Development</t>
        </is>
      </c>
      <c r="U6" s="25" t="inlineStr">
        <is>
          <t>Development</t>
        </is>
      </c>
      <c r="V6" s="25" t="inlineStr">
        <is>
          <t>Development</t>
        </is>
      </c>
      <c r="W6" s="25" t="inlineStr">
        <is>
          <t>Development</t>
        </is>
      </c>
      <c r="X6" s="25" t="inlineStr">
        <is>
          <t>Development</t>
        </is>
      </c>
      <c r="Y6" s="25" t="inlineStr">
        <is>
          <t>Development</t>
        </is>
      </c>
      <c r="Z6" s="25" t="inlineStr">
        <is>
          <t>Development</t>
        </is>
      </c>
      <c r="AA6" s="25" t="inlineStr">
        <is>
          <t>Development</t>
        </is>
      </c>
      <c r="AB6" s="25" t="inlineStr">
        <is>
          <t>Development</t>
        </is>
      </c>
      <c r="AC6" s="25" t="inlineStr">
        <is>
          <t>Development</t>
        </is>
      </c>
      <c r="AD6" s="25" t="inlineStr">
        <is>
          <t>Development</t>
        </is>
      </c>
      <c r="AE6" s="25" t="inlineStr">
        <is>
          <t>Development</t>
        </is>
      </c>
      <c r="AF6" s="25" t="inlineStr">
        <is>
          <t>Development</t>
        </is>
      </c>
      <c r="AG6" s="25" t="inlineStr">
        <is>
          <t>Development</t>
        </is>
      </c>
      <c r="AH6" s="25" t="inlineStr">
        <is>
          <t>Development</t>
        </is>
      </c>
      <c r="AI6" s="25" t="inlineStr">
        <is>
          <t>Development</t>
        </is>
      </c>
      <c r="AJ6" s="25" t="inlineStr">
        <is>
          <t>Development</t>
        </is>
      </c>
      <c r="AK6" s="25" t="inlineStr">
        <is>
          <t>Development</t>
        </is>
      </c>
      <c r="AL6" s="25" t="inlineStr">
        <is>
          <t>Development</t>
        </is>
      </c>
      <c r="AM6" s="25" t="inlineStr">
        <is>
          <t>Development</t>
        </is>
      </c>
      <c r="AN6" s="25" t="inlineStr">
        <is>
          <t>Development</t>
        </is>
      </c>
      <c r="AO6" s="25" t="inlineStr">
        <is>
          <t>Development</t>
        </is>
      </c>
      <c r="AP6" s="25" t="inlineStr">
        <is>
          <t>Development</t>
        </is>
      </c>
      <c r="AQ6" s="25" t="inlineStr">
        <is>
          <t>Development</t>
        </is>
      </c>
      <c r="AR6" s="25" t="inlineStr">
        <is>
          <t>Development</t>
        </is>
      </c>
      <c r="AS6" s="25" t="inlineStr">
        <is>
          <t>Development</t>
        </is>
      </c>
      <c r="AT6" s="25" t="inlineStr">
        <is>
          <t>Ramp-Up</t>
        </is>
      </c>
      <c r="AU6" s="25" t="inlineStr">
        <is>
          <t>Ramp-Up</t>
        </is>
      </c>
      <c r="AV6" s="25" t="inlineStr">
        <is>
          <t>Ramp-Up</t>
        </is>
      </c>
      <c r="AW6" s="25" t="inlineStr">
        <is>
          <t>Ramp-Up</t>
        </is>
      </c>
      <c r="AX6" s="25" t="inlineStr">
        <is>
          <t>Ramp-Up</t>
        </is>
      </c>
      <c r="AY6" s="25" t="inlineStr">
        <is>
          <t>Ramp-Up</t>
        </is>
      </c>
      <c r="AZ6" s="25" t="inlineStr">
        <is>
          <t>Ramp-Up</t>
        </is>
      </c>
      <c r="BA6" s="25" t="inlineStr">
        <is>
          <t>Ramp-Up</t>
        </is>
      </c>
      <c r="BB6" s="25" t="inlineStr">
        <is>
          <t>Ramp-Up</t>
        </is>
      </c>
      <c r="BC6" s="25" t="inlineStr">
        <is>
          <t>Ramp-Up</t>
        </is>
      </c>
      <c r="BD6" s="25" t="inlineStr">
        <is>
          <t>Ramp-Up</t>
        </is>
      </c>
      <c r="BE6" s="25" t="inlineStr">
        <is>
          <t>Ramp-Up</t>
        </is>
      </c>
      <c r="BF6" s="25" t="inlineStr">
        <is>
          <t>Steady State</t>
        </is>
      </c>
      <c r="BG6" s="25" t="inlineStr">
        <is>
          <t>Steady State</t>
        </is>
      </c>
      <c r="BH6" s="25" t="inlineStr">
        <is>
          <t>Steady State</t>
        </is>
      </c>
      <c r="BI6" s="25" t="inlineStr">
        <is>
          <t>Steady State</t>
        </is>
      </c>
      <c r="BJ6" s="25" t="inlineStr">
        <is>
          <t>Steady State</t>
        </is>
      </c>
      <c r="BK6" s="25" t="inlineStr">
        <is>
          <t>Steady State</t>
        </is>
      </c>
      <c r="BL6" s="25" t="inlineStr">
        <is>
          <t>Steady State</t>
        </is>
      </c>
      <c r="BM6" s="25" t="inlineStr">
        <is>
          <t>Steady State</t>
        </is>
      </c>
      <c r="BN6" s="25" t="inlineStr">
        <is>
          <t>Steady State</t>
        </is>
      </c>
      <c r="BO6" s="25" t="inlineStr">
        <is>
          <t>Steady State</t>
        </is>
      </c>
      <c r="BP6" s="25" t="inlineStr">
        <is>
          <t>Steady State</t>
        </is>
      </c>
      <c r="BQ6" s="25" t="inlineStr">
        <is>
          <t>Steady State</t>
        </is>
      </c>
      <c r="BR6" s="25" t="inlineStr">
        <is>
          <t>Steady State</t>
        </is>
      </c>
      <c r="BS6" s="25" t="inlineStr">
        <is>
          <t>Steady State</t>
        </is>
      </c>
      <c r="BT6" s="25" t="inlineStr">
        <is>
          <t>Steady State</t>
        </is>
      </c>
      <c r="BU6" s="25" t="inlineStr">
        <is>
          <t>Steady State</t>
        </is>
      </c>
      <c r="BV6" s="25" t="inlineStr">
        <is>
          <t>Steady State</t>
        </is>
      </c>
      <c r="BW6" s="25" t="inlineStr">
        <is>
          <t>Steady State</t>
        </is>
      </c>
      <c r="BX6" s="25" t="inlineStr">
        <is>
          <t>Steady State</t>
        </is>
      </c>
      <c r="BY6" s="25" t="inlineStr">
        <is>
          <t>Steady State</t>
        </is>
      </c>
      <c r="BZ6" s="25" t="inlineStr">
        <is>
          <t>Steady State</t>
        </is>
      </c>
      <c r="CA6" s="25" t="inlineStr">
        <is>
          <t>Steady State</t>
        </is>
      </c>
      <c r="CB6" s="25" t="inlineStr">
        <is>
          <t>Steady State</t>
        </is>
      </c>
      <c r="CC6" s="25" t="inlineStr">
        <is>
          <t>Steady State</t>
        </is>
      </c>
      <c r="CD6" s="25" t="inlineStr">
        <is>
          <t>Steady State</t>
        </is>
      </c>
      <c r="CE6" s="25" t="inlineStr">
        <is>
          <t>Steady State</t>
        </is>
      </c>
      <c r="CF6" s="25" t="inlineStr">
        <is>
          <t>Steady State</t>
        </is>
      </c>
      <c r="CG6" s="25" t="inlineStr">
        <is>
          <t>Steady State</t>
        </is>
      </c>
      <c r="CH6" s="25" t="inlineStr">
        <is>
          <t>Steady State</t>
        </is>
      </c>
      <c r="CI6" s="25" t="inlineStr">
        <is>
          <t>Steady State</t>
        </is>
      </c>
      <c r="CJ6" s="25" t="inlineStr">
        <is>
          <t>Steady State</t>
        </is>
      </c>
      <c r="CK6" s="25" t="inlineStr">
        <is>
          <t>Steady State</t>
        </is>
      </c>
      <c r="CL6" s="25" t="inlineStr">
        <is>
          <t>Steady State</t>
        </is>
      </c>
      <c r="CM6" s="25" t="inlineStr">
        <is>
          <t>Steady State</t>
        </is>
      </c>
      <c r="CN6" s="25" t="inlineStr">
        <is>
          <t>Steady State</t>
        </is>
      </c>
      <c r="CO6" s="25" t="inlineStr">
        <is>
          <t>Steady State</t>
        </is>
      </c>
      <c r="CP6" s="25" t="inlineStr">
        <is>
          <t>Steady State</t>
        </is>
      </c>
      <c r="CQ6" s="25" t="inlineStr">
        <is>
          <t>Steady State</t>
        </is>
      </c>
      <c r="CR6" s="25" t="inlineStr">
        <is>
          <t>Steady State</t>
        </is>
      </c>
      <c r="CS6" s="25" t="inlineStr">
        <is>
          <t>Steady State</t>
        </is>
      </c>
      <c r="CT6" s="25" t="inlineStr">
        <is>
          <t>Steady State</t>
        </is>
      </c>
      <c r="CU6" s="25" t="inlineStr">
        <is>
          <t>Steady State</t>
        </is>
      </c>
      <c r="CV6" s="25" t="inlineStr">
        <is>
          <t>Steady State</t>
        </is>
      </c>
      <c r="CW6" s="25" t="inlineStr">
        <is>
          <t>Steady State</t>
        </is>
      </c>
      <c r="CX6" s="25" t="inlineStr">
        <is>
          <t>Steady State</t>
        </is>
      </c>
      <c r="CY6" s="25" t="inlineStr">
        <is>
          <t>Steady State</t>
        </is>
      </c>
      <c r="CZ6" s="25" t="inlineStr">
        <is>
          <t>Steady State</t>
        </is>
      </c>
      <c r="DA6" s="25" t="inlineStr">
        <is>
          <t>Steady State</t>
        </is>
      </c>
      <c r="DB6" s="25" t="inlineStr">
        <is>
          <t>Steady State</t>
        </is>
      </c>
      <c r="DC6" s="25" t="inlineStr">
        <is>
          <t>Steady State</t>
        </is>
      </c>
      <c r="DD6" s="25" t="inlineStr">
        <is>
          <t>Steady State</t>
        </is>
      </c>
      <c r="DE6" s="25" t="inlineStr">
        <is>
          <t>Steady State</t>
        </is>
      </c>
      <c r="DF6" s="25" t="inlineStr">
        <is>
          <t>Steady State</t>
        </is>
      </c>
      <c r="DG6" s="25" t="inlineStr">
        <is>
          <t>Steady State</t>
        </is>
      </c>
      <c r="DH6" s="25" t="inlineStr">
        <is>
          <t>Steady State</t>
        </is>
      </c>
      <c r="DI6" s="25" t="inlineStr">
        <is>
          <t>Steady State</t>
        </is>
      </c>
      <c r="DJ6" s="25" t="inlineStr">
        <is>
          <t>Steady State</t>
        </is>
      </c>
      <c r="DK6" s="25" t="inlineStr">
        <is>
          <t>Steady State</t>
        </is>
      </c>
      <c r="DL6" s="25" t="inlineStr">
        <is>
          <t>Steady State</t>
        </is>
      </c>
      <c r="DM6" s="25" t="inlineStr">
        <is>
          <t>Steady State</t>
        </is>
      </c>
      <c r="DN6" s="25" t="inlineStr">
        <is>
          <t>Steady State</t>
        </is>
      </c>
      <c r="DO6" s="25" t="inlineStr">
        <is>
          <t>Steady State</t>
        </is>
      </c>
      <c r="DP6" s="25" t="inlineStr">
        <is>
          <t>Steady State</t>
        </is>
      </c>
      <c r="DQ6" s="25" t="inlineStr">
        <is>
          <t>Steady State</t>
        </is>
      </c>
      <c r="DR6" s="25" t="inlineStr">
        <is>
          <t>Steady State</t>
        </is>
      </c>
      <c r="DS6" s="25" t="inlineStr">
        <is>
          <t>Steady State</t>
        </is>
      </c>
      <c r="DT6" s="25" t="inlineStr">
        <is>
          <t>Steady State</t>
        </is>
      </c>
      <c r="DU6" s="25" t="inlineStr">
        <is>
          <t>Steady State</t>
        </is>
      </c>
      <c r="DV6" s="25" t="inlineStr">
        <is>
          <t>Steady State</t>
        </is>
      </c>
      <c r="DW6" s="25" t="inlineStr">
        <is>
          <t>Steady State</t>
        </is>
      </c>
      <c r="DX6" s="25" t="inlineStr">
        <is>
          <t>Steady State</t>
        </is>
      </c>
      <c r="DY6" s="25" t="inlineStr">
        <is>
          <t>Steady State</t>
        </is>
      </c>
      <c r="DZ6" s="25" t="inlineStr">
        <is>
          <t>Steady State</t>
        </is>
      </c>
      <c r="EA6" s="25" t="inlineStr">
        <is>
          <t>Steady State</t>
        </is>
      </c>
      <c r="EB6" s="25" t="inlineStr">
        <is>
          <t>Steady State</t>
        </is>
      </c>
      <c r="EC6" s="25" t="inlineStr">
        <is>
          <t>Steady State</t>
        </is>
      </c>
      <c r="ED6" s="25" t="inlineStr">
        <is>
          <t>Steady State</t>
        </is>
      </c>
      <c r="EE6" s="25" t="inlineStr">
        <is>
          <t>Steady State</t>
        </is>
      </c>
      <c r="EF6" s="25" t="inlineStr">
        <is>
          <t>Steady State</t>
        </is>
      </c>
      <c r="EG6" s="25" t="inlineStr">
        <is>
          <t>Steady State</t>
        </is>
      </c>
      <c r="EH6" s="25" t="inlineStr">
        <is>
          <t>Steady State</t>
        </is>
      </c>
      <c r="EI6" s="25" t="inlineStr">
        <is>
          <t>Steady State</t>
        </is>
      </c>
      <c r="EJ6" s="25" t="inlineStr">
        <is>
          <t>Steady State</t>
        </is>
      </c>
      <c r="EK6" s="25" t="inlineStr">
        <is>
          <t>Steady State</t>
        </is>
      </c>
      <c r="EL6" s="25" t="inlineStr">
        <is>
          <t>Steady State</t>
        </is>
      </c>
      <c r="EM6" s="25" t="inlineStr">
        <is>
          <t>Steady State</t>
        </is>
      </c>
      <c r="EN6" s="25" t="inlineStr">
        <is>
          <t>Steady State</t>
        </is>
      </c>
      <c r="EO6" s="25" t="inlineStr">
        <is>
          <t>Steady State</t>
        </is>
      </c>
      <c r="EP6" s="25" t="inlineStr">
        <is>
          <t>Steady State</t>
        </is>
      </c>
      <c r="EQ6" s="25" t="inlineStr">
        <is>
          <t>Steady State</t>
        </is>
      </c>
      <c r="ER6" s="25" t="inlineStr">
        <is>
          <t>Steady State</t>
        </is>
      </c>
      <c r="ES6" s="25" t="inlineStr">
        <is>
          <t>Steady State</t>
        </is>
      </c>
      <c r="ET6" s="25" t="inlineStr">
        <is>
          <t>Steady State</t>
        </is>
      </c>
      <c r="EU6" s="25" t="inlineStr">
        <is>
          <t>Steady State</t>
        </is>
      </c>
      <c r="EV6" s="25" t="inlineStr">
        <is>
          <t>Steady State</t>
        </is>
      </c>
      <c r="EW6" s="25" t="inlineStr">
        <is>
          <t>Steady State</t>
        </is>
      </c>
      <c r="EX6" s="25" t="inlineStr">
        <is>
          <t>Steady State</t>
        </is>
      </c>
      <c r="EY6" s="25" t="inlineStr">
        <is>
          <t>Steady State</t>
        </is>
      </c>
      <c r="EZ6" s="25" t="inlineStr">
        <is>
          <t>Steady State</t>
        </is>
      </c>
      <c r="FA6" s="25" t="inlineStr">
        <is>
          <t>Steady State</t>
        </is>
      </c>
      <c r="FB6" s="25" t="inlineStr">
        <is>
          <t>Steady State</t>
        </is>
      </c>
      <c r="FC6" s="25" t="inlineStr">
        <is>
          <t>Steady State</t>
        </is>
      </c>
      <c r="FD6" s="25" t="inlineStr">
        <is>
          <t>Steady State</t>
        </is>
      </c>
      <c r="FE6" s="25" t="inlineStr">
        <is>
          <t>Steady State</t>
        </is>
      </c>
      <c r="FF6" s="25" t="inlineStr">
        <is>
          <t>Steady State</t>
        </is>
      </c>
      <c r="FG6" s="25" t="inlineStr">
        <is>
          <t>Steady State</t>
        </is>
      </c>
      <c r="FH6" s="25" t="inlineStr">
        <is>
          <t>Steady State</t>
        </is>
      </c>
      <c r="FI6" s="25" t="inlineStr">
        <is>
          <t>Steady State</t>
        </is>
      </c>
      <c r="FJ6" s="25" t="inlineStr">
        <is>
          <t>Decline</t>
        </is>
      </c>
      <c r="FK6" s="25" t="inlineStr">
        <is>
          <t>Decline</t>
        </is>
      </c>
      <c r="FL6" s="25" t="inlineStr">
        <is>
          <t>Decline</t>
        </is>
      </c>
      <c r="FM6" s="25" t="inlineStr">
        <is>
          <t>Decline</t>
        </is>
      </c>
      <c r="FN6" s="25" t="inlineStr">
        <is>
          <t>Decline</t>
        </is>
      </c>
      <c r="FO6" s="25" t="inlineStr">
        <is>
          <t>Decline</t>
        </is>
      </c>
      <c r="FP6" s="25" t="inlineStr">
        <is>
          <t>Closure</t>
        </is>
      </c>
      <c r="FQ6" s="25" t="inlineStr">
        <is>
          <t>Closure</t>
        </is>
      </c>
      <c r="FR6" s="25" t="inlineStr">
        <is>
          <t>Closure</t>
        </is>
      </c>
      <c r="FS6" s="25" t="inlineStr">
        <is>
          <t>Closure</t>
        </is>
      </c>
      <c r="FT6" s="25" t="inlineStr">
        <is>
          <t>Closure</t>
        </is>
      </c>
      <c r="FU6" s="25" t="inlineStr">
        <is>
          <t>Closure</t>
        </is>
      </c>
      <c r="FV6" s="25" t="inlineStr">
        <is>
          <t>Closure</t>
        </is>
      </c>
      <c r="FW6" s="25" t="inlineStr">
        <is>
          <t>Closure</t>
        </is>
      </c>
      <c r="FX6" s="25" t="inlineStr">
        <is>
          <t>Closure</t>
        </is>
      </c>
      <c r="FY6" s="25" t="inlineStr">
        <is>
          <t>Closure</t>
        </is>
      </c>
      <c r="FZ6" s="25" t="inlineStr">
        <is>
          <t>Closure</t>
        </is>
      </c>
      <c r="GA6" s="25" t="inlineStr">
        <is>
          <t>Closure</t>
        </is>
      </c>
    </row>
    <row r="8">
      <c r="A8" s="34" t="inlineStr">
        <is>
          <t>Commodity Spot Prices</t>
        </is>
      </c>
      <c r="B8" s="34" t="n"/>
      <c r="C8" s="34" t="n"/>
      <c r="D8" s="34" t="n"/>
      <c r="E8" s="34" t="n"/>
      <c r="F8" s="34" t="n"/>
      <c r="G8" s="34" t="n"/>
      <c r="H8" s="34" t="n"/>
      <c r="I8" s="34" t="n"/>
      <c r="J8" s="34" t="n"/>
      <c r="K8" s="34" t="n"/>
      <c r="L8" s="34" t="n"/>
      <c r="M8" s="34" t="n"/>
      <c r="N8" s="34" t="n"/>
      <c r="O8" s="34" t="n"/>
      <c r="P8" s="34" t="n"/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  <c r="AK8" s="34" t="n"/>
      <c r="AL8" s="34" t="n"/>
      <c r="AM8" s="34" t="n"/>
      <c r="AN8" s="34" t="n"/>
      <c r="AO8" s="34" t="n"/>
      <c r="AP8" s="34" t="n"/>
      <c r="AQ8" s="34" t="n"/>
      <c r="AR8" s="34" t="n"/>
      <c r="AS8" s="34" t="n"/>
      <c r="AT8" s="34" t="n"/>
      <c r="AU8" s="34" t="n"/>
      <c r="AV8" s="34" t="n"/>
      <c r="AW8" s="34" t="n"/>
      <c r="AX8" s="34" t="n"/>
      <c r="AY8" s="34" t="n"/>
      <c r="AZ8" s="34" t="n"/>
      <c r="BA8" s="34" t="n"/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n"/>
      <c r="BL8" s="34" t="n"/>
      <c r="BM8" s="34" t="n"/>
      <c r="BN8" s="34" t="n"/>
      <c r="BO8" s="34" t="n"/>
      <c r="BP8" s="34" t="n"/>
      <c r="BQ8" s="34" t="n"/>
      <c r="BR8" s="34" t="n"/>
      <c r="BS8" s="34" t="n"/>
      <c r="BT8" s="34" t="n"/>
      <c r="BU8" s="34" t="n"/>
      <c r="BV8" s="34" t="n"/>
      <c r="BW8" s="34" t="n"/>
      <c r="BX8" s="34" t="n"/>
      <c r="BY8" s="34" t="n"/>
      <c r="BZ8" s="34" t="n"/>
      <c r="CA8" s="34" t="n"/>
      <c r="CB8" s="34" t="n"/>
      <c r="CC8" s="34" t="n"/>
      <c r="CD8" s="34" t="n"/>
      <c r="CE8" s="34" t="n"/>
      <c r="CF8" s="34" t="n"/>
      <c r="CG8" s="34" t="n"/>
      <c r="CH8" s="34" t="n"/>
      <c r="CI8" s="34" t="n"/>
      <c r="CJ8" s="34" t="n"/>
      <c r="CK8" s="34" t="n"/>
      <c r="CL8" s="34" t="n"/>
      <c r="CM8" s="34" t="n"/>
      <c r="CN8" s="34" t="n"/>
      <c r="CO8" s="34" t="n"/>
      <c r="CP8" s="34" t="n"/>
      <c r="CQ8" s="34" t="n"/>
      <c r="CR8" s="34" t="n"/>
      <c r="CS8" s="34" t="n"/>
      <c r="CT8" s="34" t="n"/>
      <c r="CU8" s="34" t="n"/>
      <c r="CV8" s="34" t="n"/>
      <c r="CW8" s="34" t="n"/>
      <c r="CX8" s="34" t="n"/>
      <c r="CY8" s="34" t="n"/>
      <c r="CZ8" s="34" t="n"/>
      <c r="DA8" s="34" t="n"/>
      <c r="DB8" s="34" t="n"/>
      <c r="DC8" s="34" t="n"/>
      <c r="DD8" s="34" t="n"/>
      <c r="DE8" s="34" t="n"/>
      <c r="DF8" s="34" t="n"/>
      <c r="DG8" s="34" t="n"/>
      <c r="DH8" s="34" t="n"/>
      <c r="DI8" s="34" t="n"/>
      <c r="DJ8" s="34" t="n"/>
      <c r="DK8" s="34" t="n"/>
      <c r="DL8" s="34" t="n"/>
      <c r="DM8" s="34" t="n"/>
      <c r="DN8" s="34" t="n"/>
      <c r="DO8" s="34" t="n"/>
      <c r="DP8" s="34" t="n"/>
      <c r="DQ8" s="34" t="n"/>
      <c r="DR8" s="34" t="n"/>
      <c r="DS8" s="34" t="n"/>
      <c r="DT8" s="34" t="n"/>
      <c r="DU8" s="34" t="n"/>
      <c r="DV8" s="34" t="n"/>
      <c r="DW8" s="34" t="n"/>
      <c r="DX8" s="34" t="n"/>
      <c r="DY8" s="34" t="n"/>
      <c r="DZ8" s="34" t="n"/>
      <c r="EA8" s="34" t="n"/>
      <c r="EB8" s="34" t="n"/>
      <c r="EC8" s="34" t="n"/>
      <c r="ED8" s="34" t="n"/>
      <c r="EE8" s="34" t="n"/>
      <c r="EF8" s="34" t="n"/>
      <c r="EG8" s="34" t="n"/>
      <c r="EH8" s="34" t="n"/>
      <c r="EI8" s="34" t="n"/>
      <c r="EJ8" s="34" t="n"/>
      <c r="EK8" s="34" t="n"/>
      <c r="EL8" s="34" t="n"/>
      <c r="EM8" s="34" t="n"/>
      <c r="EN8" s="34" t="n"/>
      <c r="EO8" s="34" t="n"/>
      <c r="EP8" s="34" t="n"/>
      <c r="EQ8" s="34" t="n"/>
      <c r="ER8" s="34" t="n"/>
      <c r="ES8" s="34" t="n"/>
      <c r="ET8" s="34" t="n"/>
      <c r="EU8" s="34" t="n"/>
      <c r="EV8" s="34" t="n"/>
      <c r="EW8" s="34" t="n"/>
      <c r="EX8" s="34" t="n"/>
      <c r="EY8" s="34" t="n"/>
      <c r="EZ8" s="34" t="n"/>
      <c r="FA8" s="34" t="n"/>
      <c r="FB8" s="34" t="n"/>
      <c r="FC8" s="34" t="n"/>
      <c r="FD8" s="34" t="n"/>
      <c r="FE8" s="34" t="n"/>
      <c r="FF8" s="34" t="n"/>
      <c r="FG8" s="34" t="n"/>
      <c r="FH8" s="34" t="n"/>
      <c r="FI8" s="34" t="n"/>
      <c r="FJ8" s="34" t="n"/>
      <c r="FK8" s="34" t="n"/>
      <c r="FL8" s="34" t="n"/>
      <c r="FM8" s="34" t="n"/>
      <c r="FN8" s="34" t="n"/>
      <c r="FO8" s="34" t="n"/>
      <c r="FP8" s="34" t="n"/>
      <c r="FQ8" s="34" t="n"/>
      <c r="FR8" s="34" t="n"/>
      <c r="FS8" s="34" t="n"/>
      <c r="FT8" s="34" t="n"/>
      <c r="FU8" s="34" t="n"/>
      <c r="FV8" s="34" t="n"/>
      <c r="FW8" s="34" t="n"/>
      <c r="FX8" s="34" t="n"/>
      <c r="FY8" s="34" t="n"/>
      <c r="FZ8" s="34" t="n"/>
      <c r="GA8" s="34" t="n"/>
    </row>
    <row r="9">
      <c r="A9" s="24" t="inlineStr">
        <is>
          <t>Primary Commodity Spot Price</t>
        </is>
      </c>
      <c r="B9" s="25" t="inlineStr">
        <is>
          <t>$/tonne</t>
        </is>
      </c>
      <c r="D9" s="36" t="n">
        <v>8500</v>
      </c>
      <c r="E9" s="36" t="n">
        <v>8514</v>
      </c>
      <c r="F9" s="36" t="n">
        <v>8528</v>
      </c>
      <c r="G9" s="36" t="n">
        <v>8542</v>
      </c>
      <c r="H9" s="36" t="n">
        <v>8556</v>
      </c>
      <c r="I9" s="36" t="n">
        <v>8570</v>
      </c>
      <c r="J9" s="36" t="n">
        <v>8585</v>
      </c>
      <c r="K9" s="36" t="n">
        <v>8599</v>
      </c>
      <c r="L9" s="36" t="n">
        <v>8613</v>
      </c>
      <c r="M9" s="36" t="n">
        <v>8627</v>
      </c>
      <c r="N9" s="36" t="n">
        <v>8641</v>
      </c>
      <c r="O9" s="36" t="n">
        <v>8656</v>
      </c>
      <c r="P9" s="36" t="n">
        <v>8670</v>
      </c>
      <c r="Q9" s="36" t="n">
        <v>8684</v>
      </c>
      <c r="R9" s="36" t="n">
        <v>8699</v>
      </c>
      <c r="S9" s="36" t="n">
        <v>8713</v>
      </c>
      <c r="T9" s="36" t="n">
        <v>8727</v>
      </c>
      <c r="U9" s="36" t="n">
        <v>8742</v>
      </c>
      <c r="V9" s="36" t="n">
        <v>8756</v>
      </c>
      <c r="W9" s="36" t="n">
        <v>8771</v>
      </c>
      <c r="X9" s="36" t="n">
        <v>8785</v>
      </c>
      <c r="Y9" s="36" t="n">
        <v>8800</v>
      </c>
      <c r="Z9" s="36" t="n">
        <v>8814</v>
      </c>
      <c r="AA9" s="36" t="n">
        <v>8829</v>
      </c>
      <c r="AB9" s="36" t="n">
        <v>8843</v>
      </c>
      <c r="AC9" s="36" t="n">
        <v>8858</v>
      </c>
      <c r="AD9" s="36" t="n">
        <v>8873</v>
      </c>
      <c r="AE9" s="36" t="n">
        <v>8887</v>
      </c>
      <c r="AF9" s="36" t="n">
        <v>8902</v>
      </c>
      <c r="AG9" s="36" t="n">
        <v>8917</v>
      </c>
      <c r="AH9" s="36" t="n">
        <v>8931</v>
      </c>
      <c r="AI9" s="36" t="n">
        <v>8946</v>
      </c>
      <c r="AJ9" s="36" t="n">
        <v>8961</v>
      </c>
      <c r="AK9" s="36" t="n">
        <v>8976</v>
      </c>
      <c r="AL9" s="36" t="n">
        <v>8991</v>
      </c>
      <c r="AM9" s="36" t="n">
        <v>9005</v>
      </c>
      <c r="AN9" s="36" t="n">
        <v>9020</v>
      </c>
      <c r="AO9" s="36" t="n">
        <v>9035</v>
      </c>
      <c r="AP9" s="36" t="n">
        <v>9050</v>
      </c>
      <c r="AQ9" s="36" t="n">
        <v>9065</v>
      </c>
      <c r="AR9" s="36" t="n">
        <v>9080</v>
      </c>
      <c r="AS9" s="36" t="n">
        <v>9095</v>
      </c>
      <c r="AT9" s="36" t="n">
        <v>9110</v>
      </c>
      <c r="AU9" s="36" t="n">
        <v>9125</v>
      </c>
      <c r="AV9" s="36" t="n">
        <v>9140</v>
      </c>
      <c r="AW9" s="36" t="n">
        <v>9155</v>
      </c>
      <c r="AX9" s="36" t="n">
        <v>9170</v>
      </c>
      <c r="AY9" s="36" t="n">
        <v>9186</v>
      </c>
      <c r="AZ9" s="36" t="n">
        <v>9201</v>
      </c>
      <c r="BA9" s="36" t="n">
        <v>9216</v>
      </c>
      <c r="BB9" s="36" t="n">
        <v>9231</v>
      </c>
      <c r="BC9" s="36" t="n">
        <v>9246</v>
      </c>
      <c r="BD9" s="36" t="n">
        <v>9262</v>
      </c>
      <c r="BE9" s="36" t="n">
        <v>9277</v>
      </c>
      <c r="BF9" s="36" t="n">
        <v>9292</v>
      </c>
      <c r="BG9" s="36" t="n">
        <v>9308</v>
      </c>
      <c r="BH9" s="36" t="n">
        <v>9323</v>
      </c>
      <c r="BI9" s="36" t="n">
        <v>9338</v>
      </c>
      <c r="BJ9" s="36" t="n">
        <v>9354</v>
      </c>
      <c r="BK9" s="36" t="n">
        <v>9369</v>
      </c>
      <c r="BL9" s="36" t="n">
        <v>9385</v>
      </c>
      <c r="BM9" s="36" t="n">
        <v>9400</v>
      </c>
      <c r="BN9" s="36" t="n">
        <v>9416</v>
      </c>
      <c r="BO9" s="36" t="n">
        <v>9431</v>
      </c>
      <c r="BP9" s="36" t="n">
        <v>9447</v>
      </c>
      <c r="BQ9" s="36" t="n">
        <v>9462</v>
      </c>
      <c r="BR9" s="36" t="n">
        <v>9478</v>
      </c>
      <c r="BS9" s="36" t="n">
        <v>9494</v>
      </c>
      <c r="BT9" s="36" t="n">
        <v>9509</v>
      </c>
      <c r="BU9" s="36" t="n">
        <v>9525</v>
      </c>
      <c r="BV9" s="36" t="n">
        <v>9541</v>
      </c>
      <c r="BW9" s="36" t="n">
        <v>9557</v>
      </c>
      <c r="BX9" s="36" t="n">
        <v>9572</v>
      </c>
      <c r="BY9" s="36" t="n">
        <v>9588</v>
      </c>
      <c r="BZ9" s="36" t="n">
        <v>9604</v>
      </c>
      <c r="CA9" s="36" t="n">
        <v>9620</v>
      </c>
      <c r="CB9" s="36" t="n">
        <v>9636</v>
      </c>
      <c r="CC9" s="36" t="n">
        <v>9652</v>
      </c>
      <c r="CD9" s="36" t="n">
        <v>9668</v>
      </c>
      <c r="CE9" s="36" t="n">
        <v>9684</v>
      </c>
      <c r="CF9" s="36" t="n">
        <v>9700</v>
      </c>
      <c r="CG9" s="36" t="n">
        <v>9716</v>
      </c>
      <c r="CH9" s="36" t="n">
        <v>9732</v>
      </c>
      <c r="CI9" s="36" t="n">
        <v>9748</v>
      </c>
      <c r="CJ9" s="36" t="n">
        <v>9764</v>
      </c>
      <c r="CK9" s="36" t="n">
        <v>9780</v>
      </c>
      <c r="CL9" s="36" t="n">
        <v>9796</v>
      </c>
      <c r="CM9" s="36" t="n">
        <v>9812</v>
      </c>
      <c r="CN9" s="36" t="n">
        <v>9828</v>
      </c>
      <c r="CO9" s="36" t="n">
        <v>9845</v>
      </c>
      <c r="CP9" s="36" t="n">
        <v>9861</v>
      </c>
      <c r="CQ9" s="36" t="n">
        <v>9877</v>
      </c>
      <c r="CR9" s="36" t="n">
        <v>9894</v>
      </c>
      <c r="CS9" s="36" t="n">
        <v>9910</v>
      </c>
      <c r="CT9" s="36" t="n">
        <v>9926</v>
      </c>
      <c r="CU9" s="36" t="n">
        <v>9943</v>
      </c>
      <c r="CV9" s="36" t="n">
        <v>9959</v>
      </c>
      <c r="CW9" s="36" t="n">
        <v>9976</v>
      </c>
      <c r="CX9" s="36" t="n">
        <v>9992</v>
      </c>
      <c r="CY9" s="36" t="n">
        <v>10009</v>
      </c>
      <c r="CZ9" s="36" t="n">
        <v>10025</v>
      </c>
      <c r="DA9" s="36" t="n">
        <v>10042</v>
      </c>
      <c r="DB9" s="36" t="n">
        <v>10058</v>
      </c>
      <c r="DC9" s="36" t="n">
        <v>10075</v>
      </c>
      <c r="DD9" s="36" t="n">
        <v>10091</v>
      </c>
      <c r="DE9" s="36" t="n">
        <v>10108</v>
      </c>
      <c r="DF9" s="36" t="n">
        <v>10125</v>
      </c>
      <c r="DG9" s="36" t="n">
        <v>10142</v>
      </c>
      <c r="DH9" s="36" t="n">
        <v>10158</v>
      </c>
      <c r="DI9" s="36" t="n">
        <v>10175</v>
      </c>
      <c r="DJ9" s="36" t="n">
        <v>10192</v>
      </c>
      <c r="DK9" s="36" t="n">
        <v>10209</v>
      </c>
      <c r="DL9" s="36" t="n">
        <v>10226</v>
      </c>
      <c r="DM9" s="36" t="n">
        <v>10242</v>
      </c>
      <c r="DN9" s="36" t="n">
        <v>10259</v>
      </c>
      <c r="DO9" s="36" t="n">
        <v>10276</v>
      </c>
      <c r="DP9" s="36" t="n">
        <v>10293</v>
      </c>
      <c r="DQ9" s="36" t="n">
        <v>10310</v>
      </c>
      <c r="DR9" s="36" t="n">
        <v>10327</v>
      </c>
      <c r="DS9" s="36" t="n">
        <v>10344</v>
      </c>
      <c r="DT9" s="36" t="n">
        <v>10361</v>
      </c>
      <c r="DU9" s="36" t="n">
        <v>10379</v>
      </c>
      <c r="DV9" s="36" t="n">
        <v>10396</v>
      </c>
      <c r="DW9" s="36" t="n">
        <v>10413</v>
      </c>
      <c r="DX9" s="36" t="n">
        <v>10430</v>
      </c>
      <c r="DY9" s="36" t="n">
        <v>10447</v>
      </c>
      <c r="DZ9" s="36" t="n">
        <v>10465</v>
      </c>
      <c r="EA9" s="36" t="n">
        <v>10482</v>
      </c>
      <c r="EB9" s="36" t="n">
        <v>10499</v>
      </c>
      <c r="EC9" s="36" t="n">
        <v>10516</v>
      </c>
      <c r="ED9" s="36" t="n">
        <v>10534</v>
      </c>
      <c r="EE9" s="36" t="n">
        <v>10551</v>
      </c>
      <c r="EF9" s="36" t="n">
        <v>10569</v>
      </c>
      <c r="EG9" s="36" t="n">
        <v>10586</v>
      </c>
      <c r="EH9" s="36" t="n">
        <v>10604</v>
      </c>
      <c r="EI9" s="36" t="n">
        <v>10621</v>
      </c>
      <c r="EJ9" s="36" t="n">
        <v>10639</v>
      </c>
      <c r="EK9" s="36" t="n">
        <v>10656</v>
      </c>
      <c r="EL9" s="36" t="n">
        <v>10674</v>
      </c>
      <c r="EM9" s="36" t="n">
        <v>10691</v>
      </c>
      <c r="EN9" s="36" t="n">
        <v>10709</v>
      </c>
      <c r="EO9" s="36" t="n">
        <v>10727</v>
      </c>
      <c r="EP9" s="36" t="n">
        <v>10745</v>
      </c>
      <c r="EQ9" s="36" t="n">
        <v>10762</v>
      </c>
      <c r="ER9" s="36" t="n">
        <v>10780</v>
      </c>
      <c r="ES9" s="36" t="n">
        <v>10798</v>
      </c>
      <c r="ET9" s="36" t="n">
        <v>10816</v>
      </c>
      <c r="EU9" s="36" t="n">
        <v>10834</v>
      </c>
      <c r="EV9" s="36" t="n">
        <v>10851</v>
      </c>
      <c r="EW9" s="36" t="n">
        <v>10869</v>
      </c>
      <c r="EX9" s="36" t="n">
        <v>10887</v>
      </c>
      <c r="EY9" s="36" t="n">
        <v>10905</v>
      </c>
      <c r="EZ9" s="36" t="n">
        <v>10923</v>
      </c>
      <c r="FA9" s="36" t="n">
        <v>10941</v>
      </c>
      <c r="FB9" s="36" t="n">
        <v>10959</v>
      </c>
      <c r="FC9" s="36" t="n">
        <v>10978</v>
      </c>
      <c r="FD9" s="36" t="n">
        <v>10996</v>
      </c>
      <c r="FE9" s="36" t="n">
        <v>11014</v>
      </c>
      <c r="FF9" s="36" t="n">
        <v>11032</v>
      </c>
      <c r="FG9" s="36" t="n">
        <v>11050</v>
      </c>
      <c r="FH9" s="36" t="n">
        <v>11068</v>
      </c>
      <c r="FI9" s="36" t="n">
        <v>11087</v>
      </c>
      <c r="FJ9" s="36" t="n">
        <v>11105</v>
      </c>
      <c r="FK9" s="36" t="n">
        <v>11123</v>
      </c>
      <c r="FL9" s="36" t="n">
        <v>11142</v>
      </c>
      <c r="FM9" s="36" t="n">
        <v>11160</v>
      </c>
      <c r="FN9" s="36" t="n">
        <v>11179</v>
      </c>
      <c r="FO9" s="36" t="n">
        <v>11197</v>
      </c>
      <c r="FP9" s="36" t="n">
        <v>11216</v>
      </c>
      <c r="FQ9" s="36" t="n">
        <v>11234</v>
      </c>
      <c r="FR9" s="36" t="n">
        <v>11253</v>
      </c>
      <c r="FS9" s="36" t="n">
        <v>11271</v>
      </c>
      <c r="FT9" s="36" t="n">
        <v>11290</v>
      </c>
      <c r="FU9" s="36" t="n">
        <v>11308</v>
      </c>
      <c r="FV9" s="36" t="n">
        <v>11327</v>
      </c>
      <c r="FW9" s="36" t="n">
        <v>11346</v>
      </c>
      <c r="FX9" s="36" t="n">
        <v>11365</v>
      </c>
      <c r="FY9" s="36" t="n">
        <v>11383</v>
      </c>
      <c r="FZ9" s="36" t="n">
        <v>11402</v>
      </c>
      <c r="GA9" s="36" t="n">
        <v>11421</v>
      </c>
    </row>
    <row r="10">
      <c r="A10" s="24" t="inlineStr">
        <is>
          <t>By-product Spot Price</t>
        </is>
      </c>
      <c r="B10" s="25" t="inlineStr">
        <is>
          <t>$/oz</t>
        </is>
      </c>
      <c r="D10" s="36" t="n">
        <v>1950</v>
      </c>
      <c r="E10" s="36" t="n">
        <v>1953</v>
      </c>
      <c r="F10" s="36" t="n">
        <v>1956</v>
      </c>
      <c r="G10" s="36" t="n">
        <v>1960</v>
      </c>
      <c r="H10" s="36" t="n">
        <v>1963</v>
      </c>
      <c r="I10" s="36" t="n">
        <v>1966</v>
      </c>
      <c r="J10" s="36" t="n">
        <v>1969</v>
      </c>
      <c r="K10" s="36" t="n">
        <v>1973</v>
      </c>
      <c r="L10" s="36" t="n">
        <v>1976</v>
      </c>
      <c r="M10" s="36" t="n">
        <v>1979</v>
      </c>
      <c r="N10" s="36" t="n">
        <v>1982</v>
      </c>
      <c r="O10" s="36" t="n">
        <v>1986</v>
      </c>
      <c r="P10" s="36" t="n">
        <v>1989</v>
      </c>
      <c r="Q10" s="36" t="n">
        <v>1992</v>
      </c>
      <c r="R10" s="36" t="n">
        <v>1996</v>
      </c>
      <c r="S10" s="36" t="n">
        <v>1999</v>
      </c>
      <c r="T10" s="36" t="n">
        <v>2002</v>
      </c>
      <c r="U10" s="36" t="n">
        <v>2005</v>
      </c>
      <c r="V10" s="36" t="n">
        <v>2009</v>
      </c>
      <c r="W10" s="36" t="n">
        <v>2012</v>
      </c>
      <c r="X10" s="36" t="n">
        <v>2015</v>
      </c>
      <c r="Y10" s="36" t="n">
        <v>2019</v>
      </c>
      <c r="Z10" s="36" t="n">
        <v>2022</v>
      </c>
      <c r="AA10" s="36" t="n">
        <v>2025</v>
      </c>
      <c r="AB10" s="36" t="n">
        <v>2029</v>
      </c>
      <c r="AC10" s="36" t="n">
        <v>2032</v>
      </c>
      <c r="AD10" s="36" t="n">
        <v>2035</v>
      </c>
      <c r="AE10" s="36" t="n">
        <v>2039</v>
      </c>
      <c r="AF10" s="36" t="n">
        <v>2042</v>
      </c>
      <c r="AG10" s="36" t="n">
        <v>2046</v>
      </c>
      <c r="AH10" s="36" t="n">
        <v>2049</v>
      </c>
      <c r="AI10" s="36" t="n">
        <v>2052</v>
      </c>
      <c r="AJ10" s="36" t="n">
        <v>2056</v>
      </c>
      <c r="AK10" s="36" t="n">
        <v>2059</v>
      </c>
      <c r="AL10" s="36" t="n">
        <v>2063</v>
      </c>
      <c r="AM10" s="36" t="n">
        <v>2066</v>
      </c>
      <c r="AN10" s="36" t="n">
        <v>2069</v>
      </c>
      <c r="AO10" s="36" t="n">
        <v>2073</v>
      </c>
      <c r="AP10" s="36" t="n">
        <v>2076</v>
      </c>
      <c r="AQ10" s="36" t="n">
        <v>2080</v>
      </c>
      <c r="AR10" s="36" t="n">
        <v>2083</v>
      </c>
      <c r="AS10" s="36" t="n">
        <v>2087</v>
      </c>
      <c r="AT10" s="36" t="n">
        <v>2090</v>
      </c>
      <c r="AU10" s="36" t="n">
        <v>2093</v>
      </c>
      <c r="AV10" s="36" t="n">
        <v>2097</v>
      </c>
      <c r="AW10" s="36" t="n">
        <v>2100</v>
      </c>
      <c r="AX10" s="36" t="n">
        <v>2104</v>
      </c>
      <c r="AY10" s="36" t="n">
        <v>2107</v>
      </c>
      <c r="AZ10" s="36" t="n">
        <v>2111</v>
      </c>
      <c r="BA10" s="36" t="n">
        <v>2114</v>
      </c>
      <c r="BB10" s="36" t="n">
        <v>2118</v>
      </c>
      <c r="BC10" s="36" t="n">
        <v>2121</v>
      </c>
      <c r="BD10" s="36" t="n">
        <v>2125</v>
      </c>
      <c r="BE10" s="36" t="n">
        <v>2128</v>
      </c>
      <c r="BF10" s="36" t="n">
        <v>2132</v>
      </c>
      <c r="BG10" s="36" t="n">
        <v>2135</v>
      </c>
      <c r="BH10" s="36" t="n">
        <v>2139</v>
      </c>
      <c r="BI10" s="36" t="n">
        <v>2142</v>
      </c>
      <c r="BJ10" s="36" t="n">
        <v>2146</v>
      </c>
      <c r="BK10" s="36" t="n">
        <v>2149</v>
      </c>
      <c r="BL10" s="36" t="n">
        <v>2153</v>
      </c>
      <c r="BM10" s="36" t="n">
        <v>2157</v>
      </c>
      <c r="BN10" s="36" t="n">
        <v>2160</v>
      </c>
      <c r="BO10" s="36" t="n">
        <v>2164</v>
      </c>
      <c r="BP10" s="36" t="n">
        <v>2167</v>
      </c>
      <c r="BQ10" s="36" t="n">
        <v>2171</v>
      </c>
      <c r="BR10" s="36" t="n">
        <v>2174</v>
      </c>
      <c r="BS10" s="36" t="n">
        <v>2178</v>
      </c>
      <c r="BT10" s="36" t="n">
        <v>2182</v>
      </c>
      <c r="BU10" s="36" t="n">
        <v>2185</v>
      </c>
      <c r="BV10" s="36" t="n">
        <v>2189</v>
      </c>
      <c r="BW10" s="36" t="n">
        <v>2192</v>
      </c>
      <c r="BX10" s="36" t="n">
        <v>2196</v>
      </c>
      <c r="BY10" s="36" t="n">
        <v>2200</v>
      </c>
      <c r="BZ10" s="36" t="n">
        <v>2203</v>
      </c>
      <c r="CA10" s="36" t="n">
        <v>2207</v>
      </c>
      <c r="CB10" s="36" t="n">
        <v>2211</v>
      </c>
      <c r="CC10" s="36" t="n">
        <v>2214</v>
      </c>
      <c r="CD10" s="36" t="n">
        <v>2218</v>
      </c>
      <c r="CE10" s="36" t="n">
        <v>2222</v>
      </c>
      <c r="CF10" s="36" t="n">
        <v>2225</v>
      </c>
      <c r="CG10" s="36" t="n">
        <v>2229</v>
      </c>
      <c r="CH10" s="36" t="n">
        <v>2233</v>
      </c>
      <c r="CI10" s="36" t="n">
        <v>2236</v>
      </c>
      <c r="CJ10" s="36" t="n">
        <v>2240</v>
      </c>
      <c r="CK10" s="36" t="n">
        <v>2244</v>
      </c>
      <c r="CL10" s="36" t="n">
        <v>2247</v>
      </c>
      <c r="CM10" s="36" t="n">
        <v>2251</v>
      </c>
      <c r="CN10" s="36" t="n">
        <v>2255</v>
      </c>
      <c r="CO10" s="36" t="n">
        <v>2258</v>
      </c>
      <c r="CP10" s="36" t="n">
        <v>2262</v>
      </c>
      <c r="CQ10" s="36" t="n">
        <v>2266</v>
      </c>
      <c r="CR10" s="36" t="n">
        <v>2270</v>
      </c>
      <c r="CS10" s="36" t="n">
        <v>2273</v>
      </c>
      <c r="CT10" s="36" t="n">
        <v>2277</v>
      </c>
      <c r="CU10" s="36" t="n">
        <v>2281</v>
      </c>
      <c r="CV10" s="36" t="n">
        <v>2285</v>
      </c>
      <c r="CW10" s="36" t="n">
        <v>2289</v>
      </c>
      <c r="CX10" s="36" t="n">
        <v>2292</v>
      </c>
      <c r="CY10" s="36" t="n">
        <v>2296</v>
      </c>
      <c r="CZ10" s="36" t="n">
        <v>2300</v>
      </c>
      <c r="DA10" s="36" t="n">
        <v>2304</v>
      </c>
      <c r="DB10" s="36" t="n">
        <v>2307</v>
      </c>
      <c r="DC10" s="36" t="n">
        <v>2311</v>
      </c>
      <c r="DD10" s="36" t="n">
        <v>2315</v>
      </c>
      <c r="DE10" s="36" t="n">
        <v>2319</v>
      </c>
      <c r="DF10" s="36" t="n">
        <v>2323</v>
      </c>
      <c r="DG10" s="36" t="n">
        <v>2327</v>
      </c>
      <c r="DH10" s="36" t="n">
        <v>2330</v>
      </c>
      <c r="DI10" s="36" t="n">
        <v>2334</v>
      </c>
      <c r="DJ10" s="36" t="n">
        <v>2338</v>
      </c>
      <c r="DK10" s="36" t="n">
        <v>2342</v>
      </c>
      <c r="DL10" s="36" t="n">
        <v>2346</v>
      </c>
      <c r="DM10" s="36" t="n">
        <v>2350</v>
      </c>
      <c r="DN10" s="36" t="n">
        <v>2354</v>
      </c>
      <c r="DO10" s="36" t="n">
        <v>2358</v>
      </c>
      <c r="DP10" s="36" t="n">
        <v>2361</v>
      </c>
      <c r="DQ10" s="36" t="n">
        <v>2365</v>
      </c>
      <c r="DR10" s="36" t="n">
        <v>2369</v>
      </c>
      <c r="DS10" s="36" t="n">
        <v>2373</v>
      </c>
      <c r="DT10" s="36" t="n">
        <v>2377</v>
      </c>
      <c r="DU10" s="36" t="n">
        <v>2381</v>
      </c>
      <c r="DV10" s="36" t="n">
        <v>2385</v>
      </c>
      <c r="DW10" s="36" t="n">
        <v>2389</v>
      </c>
      <c r="DX10" s="36" t="n">
        <v>2393</v>
      </c>
      <c r="DY10" s="36" t="n">
        <v>2397</v>
      </c>
      <c r="DZ10" s="36" t="n">
        <v>2401</v>
      </c>
      <c r="EA10" s="36" t="n">
        <v>2405</v>
      </c>
      <c r="EB10" s="36" t="n">
        <v>2409</v>
      </c>
      <c r="EC10" s="36" t="n">
        <v>2413</v>
      </c>
      <c r="ED10" s="36" t="n">
        <v>2417</v>
      </c>
      <c r="EE10" s="36" t="n">
        <v>2421</v>
      </c>
      <c r="EF10" s="36" t="n">
        <v>2425</v>
      </c>
      <c r="EG10" s="36" t="n">
        <v>2429</v>
      </c>
      <c r="EH10" s="36" t="n">
        <v>2433</v>
      </c>
      <c r="EI10" s="36" t="n">
        <v>2437</v>
      </c>
      <c r="EJ10" s="36" t="n">
        <v>2441</v>
      </c>
      <c r="EK10" s="36" t="n">
        <v>2445</v>
      </c>
      <c r="EL10" s="36" t="n">
        <v>2449</v>
      </c>
      <c r="EM10" s="36" t="n">
        <v>2453</v>
      </c>
      <c r="EN10" s="36" t="n">
        <v>2457</v>
      </c>
      <c r="EO10" s="36" t="n">
        <v>2461</v>
      </c>
      <c r="EP10" s="36" t="n">
        <v>2465</v>
      </c>
      <c r="EQ10" s="36" t="n">
        <v>2469</v>
      </c>
      <c r="ER10" s="36" t="n">
        <v>2473</v>
      </c>
      <c r="ES10" s="36" t="n">
        <v>2477</v>
      </c>
      <c r="ET10" s="36" t="n">
        <v>2481</v>
      </c>
      <c r="EU10" s="36" t="n">
        <v>2485</v>
      </c>
      <c r="EV10" s="36" t="n">
        <v>2489</v>
      </c>
      <c r="EW10" s="36" t="n">
        <v>2494</v>
      </c>
      <c r="EX10" s="36" t="n">
        <v>2498</v>
      </c>
      <c r="EY10" s="36" t="n">
        <v>2502</v>
      </c>
      <c r="EZ10" s="36" t="n">
        <v>2506</v>
      </c>
      <c r="FA10" s="36" t="n">
        <v>2510</v>
      </c>
      <c r="FB10" s="36" t="n">
        <v>2514</v>
      </c>
      <c r="FC10" s="36" t="n">
        <v>2518</v>
      </c>
      <c r="FD10" s="36" t="n">
        <v>2523</v>
      </c>
      <c r="FE10" s="36" t="n">
        <v>2527</v>
      </c>
      <c r="FF10" s="36" t="n">
        <v>2531</v>
      </c>
      <c r="FG10" s="36" t="n">
        <v>2535</v>
      </c>
      <c r="FH10" s="36" t="n">
        <v>2539</v>
      </c>
      <c r="FI10" s="36" t="n">
        <v>2543</v>
      </c>
      <c r="FJ10" s="36" t="n">
        <v>2548</v>
      </c>
      <c r="FK10" s="36" t="n">
        <v>2552</v>
      </c>
      <c r="FL10" s="36" t="n">
        <v>2556</v>
      </c>
      <c r="FM10" s="36" t="n">
        <v>2560</v>
      </c>
      <c r="FN10" s="36" t="n">
        <v>2565</v>
      </c>
      <c r="FO10" s="36" t="n">
        <v>2569</v>
      </c>
      <c r="FP10" s="36" t="n">
        <v>2573</v>
      </c>
      <c r="FQ10" s="36" t="n">
        <v>2577</v>
      </c>
      <c r="FR10" s="36" t="n">
        <v>2581</v>
      </c>
      <c r="FS10" s="36" t="n">
        <v>2586</v>
      </c>
      <c r="FT10" s="36" t="n">
        <v>2590</v>
      </c>
      <c r="FU10" s="36" t="n">
        <v>2594</v>
      </c>
      <c r="FV10" s="36" t="n">
        <v>2599</v>
      </c>
      <c r="FW10" s="36" t="n">
        <v>2603</v>
      </c>
      <c r="FX10" s="36" t="n">
        <v>2607</v>
      </c>
      <c r="FY10" s="36" t="n">
        <v>2611</v>
      </c>
      <c r="FZ10" s="36" t="n">
        <v>2616</v>
      </c>
      <c r="GA10" s="36" t="n">
        <v>2620</v>
      </c>
    </row>
    <row r="12">
      <c r="A12" s="34" t="inlineStr">
        <is>
          <t>Price Hedging Program</t>
        </is>
      </c>
      <c r="B12" s="34" t="n"/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  <c r="AN12" s="34" t="n"/>
      <c r="AO12" s="34" t="n"/>
      <c r="AP12" s="34" t="n"/>
      <c r="AQ12" s="34" t="n"/>
      <c r="AR12" s="34" t="n"/>
      <c r="AS12" s="34" t="n"/>
      <c r="AT12" s="34" t="n"/>
      <c r="AU12" s="34" t="n"/>
      <c r="AV12" s="34" t="n"/>
      <c r="AW12" s="34" t="n"/>
      <c r="AX12" s="34" t="n"/>
      <c r="AY12" s="34" t="n"/>
      <c r="AZ12" s="34" t="n"/>
      <c r="BA12" s="34" t="n"/>
      <c r="BB12" s="34" t="n"/>
      <c r="BC12" s="34" t="n"/>
      <c r="BD12" s="34" t="n"/>
      <c r="BE12" s="34" t="n"/>
      <c r="BF12" s="34" t="n"/>
      <c r="BG12" s="34" t="n"/>
      <c r="BH12" s="34" t="n"/>
      <c r="BI12" s="34" t="n"/>
      <c r="BJ12" s="34" t="n"/>
      <c r="BK12" s="34" t="n"/>
      <c r="BL12" s="34" t="n"/>
      <c r="BM12" s="34" t="n"/>
      <c r="BN12" s="34" t="n"/>
      <c r="BO12" s="34" t="n"/>
      <c r="BP12" s="34" t="n"/>
      <c r="BQ12" s="34" t="n"/>
      <c r="BR12" s="34" t="n"/>
      <c r="BS12" s="34" t="n"/>
      <c r="BT12" s="34" t="n"/>
      <c r="BU12" s="34" t="n"/>
      <c r="BV12" s="34" t="n"/>
      <c r="BW12" s="34" t="n"/>
      <c r="BX12" s="34" t="n"/>
      <c r="BY12" s="34" t="n"/>
      <c r="BZ12" s="34" t="n"/>
      <c r="CA12" s="34" t="n"/>
      <c r="CB12" s="34" t="n"/>
      <c r="CC12" s="34" t="n"/>
      <c r="CD12" s="34" t="n"/>
      <c r="CE12" s="34" t="n"/>
      <c r="CF12" s="34" t="n"/>
      <c r="CG12" s="34" t="n"/>
      <c r="CH12" s="34" t="n"/>
      <c r="CI12" s="34" t="n"/>
      <c r="CJ12" s="34" t="n"/>
      <c r="CK12" s="34" t="n"/>
      <c r="CL12" s="34" t="n"/>
      <c r="CM12" s="34" t="n"/>
      <c r="CN12" s="34" t="n"/>
      <c r="CO12" s="34" t="n"/>
      <c r="CP12" s="34" t="n"/>
      <c r="CQ12" s="34" t="n"/>
      <c r="CR12" s="34" t="n"/>
      <c r="CS12" s="34" t="n"/>
      <c r="CT12" s="34" t="n"/>
      <c r="CU12" s="34" t="n"/>
      <c r="CV12" s="34" t="n"/>
      <c r="CW12" s="34" t="n"/>
      <c r="CX12" s="34" t="n"/>
      <c r="CY12" s="34" t="n"/>
      <c r="CZ12" s="34" t="n"/>
      <c r="DA12" s="34" t="n"/>
      <c r="DB12" s="34" t="n"/>
      <c r="DC12" s="34" t="n"/>
      <c r="DD12" s="34" t="n"/>
      <c r="DE12" s="34" t="n"/>
      <c r="DF12" s="34" t="n"/>
      <c r="DG12" s="34" t="n"/>
      <c r="DH12" s="34" t="n"/>
      <c r="DI12" s="34" t="n"/>
      <c r="DJ12" s="34" t="n"/>
      <c r="DK12" s="34" t="n"/>
      <c r="DL12" s="34" t="n"/>
      <c r="DM12" s="34" t="n"/>
      <c r="DN12" s="34" t="n"/>
      <c r="DO12" s="34" t="n"/>
      <c r="DP12" s="34" t="n"/>
      <c r="DQ12" s="34" t="n"/>
      <c r="DR12" s="34" t="n"/>
      <c r="DS12" s="34" t="n"/>
      <c r="DT12" s="34" t="n"/>
      <c r="DU12" s="34" t="n"/>
      <c r="DV12" s="34" t="n"/>
      <c r="DW12" s="34" t="n"/>
      <c r="DX12" s="34" t="n"/>
      <c r="DY12" s="34" t="n"/>
      <c r="DZ12" s="34" t="n"/>
      <c r="EA12" s="34" t="n"/>
      <c r="EB12" s="34" t="n"/>
      <c r="EC12" s="34" t="n"/>
      <c r="ED12" s="34" t="n"/>
      <c r="EE12" s="34" t="n"/>
      <c r="EF12" s="34" t="n"/>
      <c r="EG12" s="34" t="n"/>
      <c r="EH12" s="34" t="n"/>
      <c r="EI12" s="34" t="n"/>
      <c r="EJ12" s="34" t="n"/>
      <c r="EK12" s="34" t="n"/>
      <c r="EL12" s="34" t="n"/>
      <c r="EM12" s="34" t="n"/>
      <c r="EN12" s="34" t="n"/>
      <c r="EO12" s="34" t="n"/>
      <c r="EP12" s="34" t="n"/>
      <c r="EQ12" s="34" t="n"/>
      <c r="ER12" s="34" t="n"/>
      <c r="ES12" s="34" t="n"/>
      <c r="ET12" s="34" t="n"/>
      <c r="EU12" s="34" t="n"/>
      <c r="EV12" s="34" t="n"/>
      <c r="EW12" s="34" t="n"/>
      <c r="EX12" s="34" t="n"/>
      <c r="EY12" s="34" t="n"/>
      <c r="EZ12" s="34" t="n"/>
      <c r="FA12" s="34" t="n"/>
      <c r="FB12" s="34" t="n"/>
      <c r="FC12" s="34" t="n"/>
      <c r="FD12" s="34" t="n"/>
      <c r="FE12" s="34" t="n"/>
      <c r="FF12" s="34" t="n"/>
      <c r="FG12" s="34" t="n"/>
      <c r="FH12" s="34" t="n"/>
      <c r="FI12" s="34" t="n"/>
      <c r="FJ12" s="34" t="n"/>
      <c r="FK12" s="34" t="n"/>
      <c r="FL12" s="34" t="n"/>
      <c r="FM12" s="34" t="n"/>
      <c r="FN12" s="34" t="n"/>
      <c r="FO12" s="34" t="n"/>
      <c r="FP12" s="34" t="n"/>
      <c r="FQ12" s="34" t="n"/>
      <c r="FR12" s="34" t="n"/>
      <c r="FS12" s="34" t="n"/>
      <c r="FT12" s="34" t="n"/>
      <c r="FU12" s="34" t="n"/>
      <c r="FV12" s="34" t="n"/>
      <c r="FW12" s="34" t="n"/>
      <c r="FX12" s="34" t="n"/>
      <c r="FY12" s="34" t="n"/>
      <c r="FZ12" s="34" t="n"/>
      <c r="GA12" s="34" t="n"/>
    </row>
    <row r="13">
      <c r="A13" s="24" t="inlineStr">
        <is>
          <t>Hedging Active?</t>
        </is>
      </c>
      <c r="B13" s="53" t="inlineStr">
        <is>
          <t>Yes</t>
        </is>
      </c>
    </row>
    <row r="14">
      <c r="A14" s="24" t="inlineStr">
        <is>
          <t>% Production Hedged</t>
        </is>
      </c>
      <c r="B14" s="25" t="inlineStr">
        <is>
          <t>%</t>
        </is>
      </c>
      <c r="D14" s="41" t="n">
        <v>0</v>
      </c>
      <c r="E14" s="41" t="n">
        <v>0</v>
      </c>
      <c r="F14" s="41" t="n">
        <v>0</v>
      </c>
      <c r="G14" s="41" t="n">
        <v>0</v>
      </c>
      <c r="H14" s="41" t="n">
        <v>0</v>
      </c>
      <c r="I14" s="41" t="n">
        <v>0</v>
      </c>
      <c r="J14" s="41" t="n">
        <v>0</v>
      </c>
      <c r="K14" s="41" t="n">
        <v>0</v>
      </c>
      <c r="L14" s="41" t="n">
        <v>0</v>
      </c>
      <c r="M14" s="41" t="n">
        <v>0</v>
      </c>
      <c r="N14" s="41" t="n">
        <v>0</v>
      </c>
      <c r="O14" s="41" t="n">
        <v>0</v>
      </c>
      <c r="P14" s="41" t="n">
        <v>0</v>
      </c>
      <c r="Q14" s="41" t="n">
        <v>0</v>
      </c>
      <c r="R14" s="41" t="n">
        <v>0</v>
      </c>
      <c r="S14" s="41" t="n">
        <v>0</v>
      </c>
      <c r="T14" s="41" t="n">
        <v>0</v>
      </c>
      <c r="U14" s="41" t="n">
        <v>0</v>
      </c>
      <c r="V14" s="41" t="n">
        <v>0</v>
      </c>
      <c r="W14" s="41" t="n">
        <v>0</v>
      </c>
      <c r="X14" s="41" t="n">
        <v>0</v>
      </c>
      <c r="Y14" s="41" t="n">
        <v>0</v>
      </c>
      <c r="Z14" s="41" t="n">
        <v>0</v>
      </c>
      <c r="AA14" s="41" t="n">
        <v>0</v>
      </c>
      <c r="AB14" s="41" t="n">
        <v>0</v>
      </c>
      <c r="AC14" s="41" t="n">
        <v>0</v>
      </c>
      <c r="AD14" s="41" t="n">
        <v>0</v>
      </c>
      <c r="AE14" s="41" t="n">
        <v>0</v>
      </c>
      <c r="AF14" s="41" t="n">
        <v>0</v>
      </c>
      <c r="AG14" s="41" t="n">
        <v>0</v>
      </c>
      <c r="AH14" s="41" t="n">
        <v>0</v>
      </c>
      <c r="AI14" s="41" t="n">
        <v>0</v>
      </c>
      <c r="AJ14" s="41" t="n">
        <v>0</v>
      </c>
      <c r="AK14" s="41" t="n">
        <v>0</v>
      </c>
      <c r="AL14" s="41" t="n">
        <v>0</v>
      </c>
      <c r="AM14" s="41" t="n">
        <v>0</v>
      </c>
      <c r="AN14" s="41" t="n">
        <v>0</v>
      </c>
      <c r="AO14" s="41" t="n">
        <v>0</v>
      </c>
      <c r="AP14" s="41" t="n">
        <v>0</v>
      </c>
      <c r="AQ14" s="41" t="n">
        <v>0</v>
      </c>
      <c r="AR14" s="41" t="n">
        <v>0</v>
      </c>
      <c r="AS14" s="41" t="n">
        <v>0</v>
      </c>
      <c r="AT14" s="41" t="n">
        <v>0.5</v>
      </c>
      <c r="AU14" s="41" t="n">
        <v>0.5</v>
      </c>
      <c r="AV14" s="41" t="n">
        <v>0.5</v>
      </c>
      <c r="AW14" s="41" t="n">
        <v>0.5</v>
      </c>
      <c r="AX14" s="41" t="n">
        <v>0.5</v>
      </c>
      <c r="AY14" s="41" t="n">
        <v>0.5</v>
      </c>
      <c r="AZ14" s="41" t="n">
        <v>0.5</v>
      </c>
      <c r="BA14" s="41" t="n">
        <v>0.5</v>
      </c>
      <c r="BB14" s="41" t="n">
        <v>0.5</v>
      </c>
      <c r="BC14" s="41" t="n">
        <v>0.5</v>
      </c>
      <c r="BD14" s="41" t="n">
        <v>0.5</v>
      </c>
      <c r="BE14" s="41" t="n">
        <v>0.5</v>
      </c>
      <c r="BF14" s="41" t="n">
        <v>0.5</v>
      </c>
      <c r="BG14" s="41" t="n">
        <v>0.5</v>
      </c>
      <c r="BH14" s="41" t="n">
        <v>0.5</v>
      </c>
      <c r="BI14" s="41" t="n">
        <v>0.5</v>
      </c>
      <c r="BJ14" s="41" t="n">
        <v>0.5</v>
      </c>
      <c r="BK14" s="41" t="n">
        <v>0.5</v>
      </c>
      <c r="BL14" s="41" t="n">
        <v>0.5</v>
      </c>
      <c r="BM14" s="41" t="n">
        <v>0.5</v>
      </c>
      <c r="BN14" s="41" t="n">
        <v>0.5</v>
      </c>
      <c r="BO14" s="41" t="n">
        <v>0.5</v>
      </c>
      <c r="BP14" s="41" t="n">
        <v>0.5</v>
      </c>
      <c r="BQ14" s="41" t="n">
        <v>0.5</v>
      </c>
      <c r="BR14" s="41" t="n">
        <v>0.5</v>
      </c>
      <c r="BS14" s="41" t="n">
        <v>0.5</v>
      </c>
      <c r="BT14" s="41" t="n">
        <v>0.5</v>
      </c>
      <c r="BU14" s="41" t="n">
        <v>0.5</v>
      </c>
      <c r="BV14" s="41" t="n">
        <v>0.5</v>
      </c>
      <c r="BW14" s="41" t="n">
        <v>0.5</v>
      </c>
      <c r="BX14" s="41" t="n">
        <v>0.5</v>
      </c>
      <c r="BY14" s="41" t="n">
        <v>0.5</v>
      </c>
      <c r="BZ14" s="41" t="n">
        <v>0.5</v>
      </c>
      <c r="CA14" s="41" t="n">
        <v>0.5</v>
      </c>
      <c r="CB14" s="41" t="n">
        <v>0.5</v>
      </c>
      <c r="CC14" s="41" t="n">
        <v>0.5</v>
      </c>
      <c r="CD14" s="41" t="n">
        <v>0.5</v>
      </c>
      <c r="CE14" s="41" t="n">
        <v>0.5</v>
      </c>
      <c r="CF14" s="41" t="n">
        <v>0.5</v>
      </c>
      <c r="CG14" s="41" t="n">
        <v>0.5</v>
      </c>
      <c r="CH14" s="41" t="n">
        <v>0.5</v>
      </c>
      <c r="CI14" s="41" t="n">
        <v>0.5</v>
      </c>
      <c r="CJ14" s="41" t="n">
        <v>0.5</v>
      </c>
      <c r="CK14" s="41" t="n">
        <v>0.5</v>
      </c>
      <c r="CL14" s="41" t="n">
        <v>0.5</v>
      </c>
      <c r="CM14" s="41" t="n">
        <v>0.5</v>
      </c>
      <c r="CN14" s="41" t="n">
        <v>0.5</v>
      </c>
      <c r="CO14" s="41" t="n">
        <v>0.5</v>
      </c>
      <c r="CP14" s="41" t="n">
        <v>0.5</v>
      </c>
      <c r="CQ14" s="41" t="n">
        <v>0.5</v>
      </c>
      <c r="CR14" s="41" t="n">
        <v>0.5</v>
      </c>
      <c r="CS14" s="41" t="n">
        <v>0.5</v>
      </c>
      <c r="CT14" s="41" t="n">
        <v>0.5</v>
      </c>
      <c r="CU14" s="41" t="n">
        <v>0.5</v>
      </c>
      <c r="CV14" s="41" t="n">
        <v>0.5</v>
      </c>
      <c r="CW14" s="41" t="n">
        <v>0.5</v>
      </c>
      <c r="CX14" s="41" t="n">
        <v>0.5</v>
      </c>
      <c r="CY14" s="41" t="n">
        <v>0.5</v>
      </c>
      <c r="CZ14" s="41" t="n">
        <v>0.5</v>
      </c>
      <c r="DA14" s="41" t="n">
        <v>0.5</v>
      </c>
      <c r="DB14" s="41" t="n">
        <v>0.3</v>
      </c>
      <c r="DC14" s="41" t="n">
        <v>0.3</v>
      </c>
      <c r="DD14" s="41" t="n">
        <v>0.3</v>
      </c>
      <c r="DE14" s="41" t="n">
        <v>0.3</v>
      </c>
      <c r="DF14" s="41" t="n">
        <v>0.3</v>
      </c>
      <c r="DG14" s="41" t="n">
        <v>0.3</v>
      </c>
      <c r="DH14" s="41" t="n">
        <v>0.3</v>
      </c>
      <c r="DI14" s="41" t="n">
        <v>0.3</v>
      </c>
      <c r="DJ14" s="41" t="n">
        <v>0.3</v>
      </c>
      <c r="DK14" s="41" t="n">
        <v>0.3</v>
      </c>
      <c r="DL14" s="41" t="n">
        <v>0.3</v>
      </c>
      <c r="DM14" s="41" t="n">
        <v>0.3</v>
      </c>
      <c r="DN14" s="41" t="n">
        <v>0</v>
      </c>
      <c r="DO14" s="41" t="n">
        <v>0</v>
      </c>
      <c r="DP14" s="41" t="n">
        <v>0</v>
      </c>
      <c r="DQ14" s="41" t="n">
        <v>0</v>
      </c>
      <c r="DR14" s="41" t="n">
        <v>0</v>
      </c>
      <c r="DS14" s="41" t="n">
        <v>0</v>
      </c>
      <c r="DT14" s="41" t="n">
        <v>0</v>
      </c>
      <c r="DU14" s="41" t="n">
        <v>0</v>
      </c>
      <c r="DV14" s="41" t="n">
        <v>0</v>
      </c>
      <c r="DW14" s="41" t="n">
        <v>0</v>
      </c>
      <c r="DX14" s="41" t="n">
        <v>0</v>
      </c>
      <c r="DY14" s="41" t="n">
        <v>0</v>
      </c>
      <c r="DZ14" s="41" t="n">
        <v>0</v>
      </c>
      <c r="EA14" s="41" t="n">
        <v>0</v>
      </c>
      <c r="EB14" s="41" t="n">
        <v>0</v>
      </c>
      <c r="EC14" s="41" t="n">
        <v>0</v>
      </c>
      <c r="ED14" s="41" t="n">
        <v>0</v>
      </c>
      <c r="EE14" s="41" t="n">
        <v>0</v>
      </c>
      <c r="EF14" s="41" t="n">
        <v>0</v>
      </c>
      <c r="EG14" s="41" t="n">
        <v>0</v>
      </c>
      <c r="EH14" s="41" t="n">
        <v>0</v>
      </c>
      <c r="EI14" s="41" t="n">
        <v>0</v>
      </c>
      <c r="EJ14" s="41" t="n">
        <v>0</v>
      </c>
      <c r="EK14" s="41" t="n">
        <v>0</v>
      </c>
      <c r="EL14" s="41" t="n">
        <v>0</v>
      </c>
      <c r="EM14" s="41" t="n">
        <v>0</v>
      </c>
      <c r="EN14" s="41" t="n">
        <v>0</v>
      </c>
      <c r="EO14" s="41" t="n">
        <v>0</v>
      </c>
      <c r="EP14" s="41" t="n">
        <v>0</v>
      </c>
      <c r="EQ14" s="41" t="n">
        <v>0</v>
      </c>
      <c r="ER14" s="41" t="n">
        <v>0</v>
      </c>
      <c r="ES14" s="41" t="n">
        <v>0</v>
      </c>
      <c r="ET14" s="41" t="n">
        <v>0</v>
      </c>
      <c r="EU14" s="41" t="n">
        <v>0</v>
      </c>
      <c r="EV14" s="41" t="n">
        <v>0</v>
      </c>
      <c r="EW14" s="41" t="n">
        <v>0</v>
      </c>
      <c r="EX14" s="41" t="n">
        <v>0</v>
      </c>
      <c r="EY14" s="41" t="n">
        <v>0</v>
      </c>
      <c r="EZ14" s="41" t="n">
        <v>0</v>
      </c>
      <c r="FA14" s="41" t="n">
        <v>0</v>
      </c>
      <c r="FB14" s="41" t="n">
        <v>0</v>
      </c>
      <c r="FC14" s="41" t="n">
        <v>0</v>
      </c>
      <c r="FD14" s="41" t="n">
        <v>0</v>
      </c>
      <c r="FE14" s="41" t="n">
        <v>0</v>
      </c>
      <c r="FF14" s="41" t="n">
        <v>0</v>
      </c>
      <c r="FG14" s="41" t="n">
        <v>0</v>
      </c>
      <c r="FH14" s="41" t="n">
        <v>0</v>
      </c>
      <c r="FI14" s="41" t="n">
        <v>0</v>
      </c>
      <c r="FJ14" s="41" t="n">
        <v>0</v>
      </c>
      <c r="FK14" s="41" t="n">
        <v>0</v>
      </c>
      <c r="FL14" s="41" t="n">
        <v>0</v>
      </c>
      <c r="FM14" s="41" t="n">
        <v>0</v>
      </c>
      <c r="FN14" s="41" t="n">
        <v>0</v>
      </c>
      <c r="FO14" s="41" t="n">
        <v>0</v>
      </c>
      <c r="FP14" s="41" t="n">
        <v>0</v>
      </c>
      <c r="FQ14" s="41" t="n">
        <v>0</v>
      </c>
      <c r="FR14" s="41" t="n">
        <v>0</v>
      </c>
      <c r="FS14" s="41" t="n">
        <v>0</v>
      </c>
      <c r="FT14" s="41" t="n">
        <v>0</v>
      </c>
      <c r="FU14" s="41" t="n">
        <v>0</v>
      </c>
      <c r="FV14" s="41" t="n">
        <v>0</v>
      </c>
      <c r="FW14" s="41" t="n">
        <v>0</v>
      </c>
      <c r="FX14" s="41" t="n">
        <v>0</v>
      </c>
      <c r="FY14" s="41" t="n">
        <v>0</v>
      </c>
      <c r="FZ14" s="41" t="n">
        <v>0</v>
      </c>
      <c r="GA14" s="41" t="n">
        <v>0</v>
      </c>
    </row>
    <row r="15">
      <c r="A15" s="24" t="inlineStr">
        <is>
          <t>Hedge / Forward Price</t>
        </is>
      </c>
      <c r="B15" s="25" t="inlineStr">
        <is>
          <t>$/tonne</t>
        </is>
      </c>
      <c r="D15" s="36" t="n">
        <v>8800</v>
      </c>
      <c r="E15" s="36" t="n">
        <v>8800</v>
      </c>
      <c r="F15" s="36" t="n">
        <v>8800</v>
      </c>
      <c r="G15" s="36" t="n">
        <v>8800</v>
      </c>
      <c r="H15" s="36" t="n">
        <v>8800</v>
      </c>
      <c r="I15" s="36" t="n">
        <v>8800</v>
      </c>
      <c r="J15" s="36" t="n">
        <v>8800</v>
      </c>
      <c r="K15" s="36" t="n">
        <v>8800</v>
      </c>
      <c r="L15" s="36" t="n">
        <v>8800</v>
      </c>
      <c r="M15" s="36" t="n">
        <v>8800</v>
      </c>
      <c r="N15" s="36" t="n">
        <v>8800</v>
      </c>
      <c r="O15" s="36" t="n">
        <v>8800</v>
      </c>
      <c r="P15" s="36" t="n">
        <v>8800</v>
      </c>
      <c r="Q15" s="36" t="n">
        <v>8800</v>
      </c>
      <c r="R15" s="36" t="n">
        <v>8800</v>
      </c>
      <c r="S15" s="36" t="n">
        <v>8800</v>
      </c>
      <c r="T15" s="36" t="n">
        <v>8800</v>
      </c>
      <c r="U15" s="36" t="n">
        <v>8800</v>
      </c>
      <c r="V15" s="36" t="n">
        <v>8800</v>
      </c>
      <c r="W15" s="36" t="n">
        <v>8800</v>
      </c>
      <c r="X15" s="36" t="n">
        <v>8800</v>
      </c>
      <c r="Y15" s="36" t="n">
        <v>8800</v>
      </c>
      <c r="Z15" s="36" t="n">
        <v>8800</v>
      </c>
      <c r="AA15" s="36" t="n">
        <v>8800</v>
      </c>
      <c r="AB15" s="36" t="n">
        <v>8800</v>
      </c>
      <c r="AC15" s="36" t="n">
        <v>8800</v>
      </c>
      <c r="AD15" s="36" t="n">
        <v>8800</v>
      </c>
      <c r="AE15" s="36" t="n">
        <v>8800</v>
      </c>
      <c r="AF15" s="36" t="n">
        <v>8800</v>
      </c>
      <c r="AG15" s="36" t="n">
        <v>8800</v>
      </c>
      <c r="AH15" s="36" t="n">
        <v>8800</v>
      </c>
      <c r="AI15" s="36" t="n">
        <v>8800</v>
      </c>
      <c r="AJ15" s="36" t="n">
        <v>8800</v>
      </c>
      <c r="AK15" s="36" t="n">
        <v>8800</v>
      </c>
      <c r="AL15" s="36" t="n">
        <v>8800</v>
      </c>
      <c r="AM15" s="36" t="n">
        <v>8800</v>
      </c>
      <c r="AN15" s="36" t="n">
        <v>8800</v>
      </c>
      <c r="AO15" s="36" t="n">
        <v>8800</v>
      </c>
      <c r="AP15" s="36" t="n">
        <v>8800</v>
      </c>
      <c r="AQ15" s="36" t="n">
        <v>8800</v>
      </c>
      <c r="AR15" s="36" t="n">
        <v>8800</v>
      </c>
      <c r="AS15" s="36" t="n">
        <v>8800</v>
      </c>
      <c r="AT15" s="36" t="n">
        <v>8800</v>
      </c>
      <c r="AU15" s="36" t="n">
        <v>8800</v>
      </c>
      <c r="AV15" s="36" t="n">
        <v>8800</v>
      </c>
      <c r="AW15" s="36" t="n">
        <v>8800</v>
      </c>
      <c r="AX15" s="36" t="n">
        <v>8800</v>
      </c>
      <c r="AY15" s="36" t="n">
        <v>8800</v>
      </c>
      <c r="AZ15" s="36" t="n">
        <v>8800</v>
      </c>
      <c r="BA15" s="36" t="n">
        <v>8800</v>
      </c>
      <c r="BB15" s="36" t="n">
        <v>8800</v>
      </c>
      <c r="BC15" s="36" t="n">
        <v>8800</v>
      </c>
      <c r="BD15" s="36" t="n">
        <v>8800</v>
      </c>
      <c r="BE15" s="36" t="n">
        <v>8800</v>
      </c>
      <c r="BF15" s="36" t="n">
        <v>8800</v>
      </c>
      <c r="BG15" s="36" t="n">
        <v>8800</v>
      </c>
      <c r="BH15" s="36" t="n">
        <v>8800</v>
      </c>
      <c r="BI15" s="36" t="n">
        <v>8800</v>
      </c>
      <c r="BJ15" s="36" t="n">
        <v>8800</v>
      </c>
      <c r="BK15" s="36" t="n">
        <v>8800</v>
      </c>
      <c r="BL15" s="36" t="n">
        <v>8800</v>
      </c>
      <c r="BM15" s="36" t="n">
        <v>8800</v>
      </c>
      <c r="BN15" s="36" t="n">
        <v>8800</v>
      </c>
      <c r="BO15" s="36" t="n">
        <v>8800</v>
      </c>
      <c r="BP15" s="36" t="n">
        <v>8800</v>
      </c>
      <c r="BQ15" s="36" t="n">
        <v>8800</v>
      </c>
      <c r="BR15" s="36" t="n">
        <v>8800</v>
      </c>
      <c r="BS15" s="36" t="n">
        <v>8800</v>
      </c>
      <c r="BT15" s="36" t="n">
        <v>8800</v>
      </c>
      <c r="BU15" s="36" t="n">
        <v>8800</v>
      </c>
      <c r="BV15" s="36" t="n">
        <v>8800</v>
      </c>
      <c r="BW15" s="36" t="n">
        <v>8800</v>
      </c>
      <c r="BX15" s="36" t="n">
        <v>8800</v>
      </c>
      <c r="BY15" s="36" t="n">
        <v>8800</v>
      </c>
      <c r="BZ15" s="36" t="n">
        <v>8800</v>
      </c>
      <c r="CA15" s="36" t="n">
        <v>8800</v>
      </c>
      <c r="CB15" s="36" t="n">
        <v>8800</v>
      </c>
      <c r="CC15" s="36" t="n">
        <v>8800</v>
      </c>
      <c r="CD15" s="36" t="n">
        <v>8800</v>
      </c>
      <c r="CE15" s="36" t="n">
        <v>8800</v>
      </c>
      <c r="CF15" s="36" t="n">
        <v>8800</v>
      </c>
      <c r="CG15" s="36" t="n">
        <v>8800</v>
      </c>
      <c r="CH15" s="36" t="n">
        <v>8800</v>
      </c>
      <c r="CI15" s="36" t="n">
        <v>8800</v>
      </c>
      <c r="CJ15" s="36" t="n">
        <v>8800</v>
      </c>
      <c r="CK15" s="36" t="n">
        <v>8800</v>
      </c>
      <c r="CL15" s="36" t="n">
        <v>8800</v>
      </c>
      <c r="CM15" s="36" t="n">
        <v>8800</v>
      </c>
      <c r="CN15" s="36" t="n">
        <v>8800</v>
      </c>
      <c r="CO15" s="36" t="n">
        <v>8800</v>
      </c>
      <c r="CP15" s="36" t="n">
        <v>8800</v>
      </c>
      <c r="CQ15" s="36" t="n">
        <v>8800</v>
      </c>
      <c r="CR15" s="36" t="n">
        <v>8800</v>
      </c>
      <c r="CS15" s="36" t="n">
        <v>8800</v>
      </c>
      <c r="CT15" s="36" t="n">
        <v>8800</v>
      </c>
      <c r="CU15" s="36" t="n">
        <v>8800</v>
      </c>
      <c r="CV15" s="36" t="n">
        <v>8800</v>
      </c>
      <c r="CW15" s="36" t="n">
        <v>8800</v>
      </c>
      <c r="CX15" s="36" t="n">
        <v>8800</v>
      </c>
      <c r="CY15" s="36" t="n">
        <v>8800</v>
      </c>
      <c r="CZ15" s="36" t="n">
        <v>8800</v>
      </c>
      <c r="DA15" s="36" t="n">
        <v>8800</v>
      </c>
      <c r="DB15" s="36" t="n">
        <v>8800</v>
      </c>
      <c r="DC15" s="36" t="n">
        <v>8800</v>
      </c>
      <c r="DD15" s="36" t="n">
        <v>8800</v>
      </c>
      <c r="DE15" s="36" t="n">
        <v>8800</v>
      </c>
      <c r="DF15" s="36" t="n">
        <v>8800</v>
      </c>
      <c r="DG15" s="36" t="n">
        <v>8800</v>
      </c>
      <c r="DH15" s="36" t="n">
        <v>8800</v>
      </c>
      <c r="DI15" s="36" t="n">
        <v>8800</v>
      </c>
      <c r="DJ15" s="36" t="n">
        <v>8800</v>
      </c>
      <c r="DK15" s="36" t="n">
        <v>8800</v>
      </c>
      <c r="DL15" s="36" t="n">
        <v>8800</v>
      </c>
      <c r="DM15" s="36" t="n">
        <v>8800</v>
      </c>
      <c r="DN15" s="36" t="n">
        <v>8800</v>
      </c>
      <c r="DO15" s="36" t="n">
        <v>8800</v>
      </c>
      <c r="DP15" s="36" t="n">
        <v>8800</v>
      </c>
      <c r="DQ15" s="36" t="n">
        <v>8800</v>
      </c>
      <c r="DR15" s="36" t="n">
        <v>8800</v>
      </c>
      <c r="DS15" s="36" t="n">
        <v>8800</v>
      </c>
      <c r="DT15" s="36" t="n">
        <v>8800</v>
      </c>
      <c r="DU15" s="36" t="n">
        <v>8800</v>
      </c>
      <c r="DV15" s="36" t="n">
        <v>8800</v>
      </c>
      <c r="DW15" s="36" t="n">
        <v>8800</v>
      </c>
      <c r="DX15" s="36" t="n">
        <v>8800</v>
      </c>
      <c r="DY15" s="36" t="n">
        <v>8800</v>
      </c>
      <c r="DZ15" s="36" t="n">
        <v>8800</v>
      </c>
      <c r="EA15" s="36" t="n">
        <v>8800</v>
      </c>
      <c r="EB15" s="36" t="n">
        <v>8800</v>
      </c>
      <c r="EC15" s="36" t="n">
        <v>8800</v>
      </c>
      <c r="ED15" s="36" t="n">
        <v>8800</v>
      </c>
      <c r="EE15" s="36" t="n">
        <v>8800</v>
      </c>
      <c r="EF15" s="36" t="n">
        <v>8800</v>
      </c>
      <c r="EG15" s="36" t="n">
        <v>8800</v>
      </c>
      <c r="EH15" s="36" t="n">
        <v>8800</v>
      </c>
      <c r="EI15" s="36" t="n">
        <v>8800</v>
      </c>
      <c r="EJ15" s="36" t="n">
        <v>8800</v>
      </c>
      <c r="EK15" s="36" t="n">
        <v>8800</v>
      </c>
      <c r="EL15" s="36" t="n">
        <v>8800</v>
      </c>
      <c r="EM15" s="36" t="n">
        <v>8800</v>
      </c>
      <c r="EN15" s="36" t="n">
        <v>8800</v>
      </c>
      <c r="EO15" s="36" t="n">
        <v>8800</v>
      </c>
      <c r="EP15" s="36" t="n">
        <v>8800</v>
      </c>
      <c r="EQ15" s="36" t="n">
        <v>8800</v>
      </c>
      <c r="ER15" s="36" t="n">
        <v>8800</v>
      </c>
      <c r="ES15" s="36" t="n">
        <v>8800</v>
      </c>
      <c r="ET15" s="36" t="n">
        <v>8800</v>
      </c>
      <c r="EU15" s="36" t="n">
        <v>8800</v>
      </c>
      <c r="EV15" s="36" t="n">
        <v>8800</v>
      </c>
      <c r="EW15" s="36" t="n">
        <v>8800</v>
      </c>
      <c r="EX15" s="36" t="n">
        <v>8800</v>
      </c>
      <c r="EY15" s="36" t="n">
        <v>8800</v>
      </c>
      <c r="EZ15" s="36" t="n">
        <v>8800</v>
      </c>
      <c r="FA15" s="36" t="n">
        <v>8800</v>
      </c>
      <c r="FB15" s="36" t="n">
        <v>8800</v>
      </c>
      <c r="FC15" s="36" t="n">
        <v>8800</v>
      </c>
      <c r="FD15" s="36" t="n">
        <v>8800</v>
      </c>
      <c r="FE15" s="36" t="n">
        <v>8800</v>
      </c>
      <c r="FF15" s="36" t="n">
        <v>8800</v>
      </c>
      <c r="FG15" s="36" t="n">
        <v>8800</v>
      </c>
      <c r="FH15" s="36" t="n">
        <v>8800</v>
      </c>
      <c r="FI15" s="36" t="n">
        <v>8800</v>
      </c>
      <c r="FJ15" s="36" t="n">
        <v>8800</v>
      </c>
      <c r="FK15" s="36" t="n">
        <v>8800</v>
      </c>
      <c r="FL15" s="36" t="n">
        <v>8800</v>
      </c>
      <c r="FM15" s="36" t="n">
        <v>8800</v>
      </c>
      <c r="FN15" s="36" t="n">
        <v>8800</v>
      </c>
      <c r="FO15" s="36" t="n">
        <v>8800</v>
      </c>
      <c r="FP15" s="36" t="n">
        <v>8800</v>
      </c>
      <c r="FQ15" s="36" t="n">
        <v>8800</v>
      </c>
      <c r="FR15" s="36" t="n">
        <v>8800</v>
      </c>
      <c r="FS15" s="36" t="n">
        <v>8800</v>
      </c>
      <c r="FT15" s="36" t="n">
        <v>8800</v>
      </c>
      <c r="FU15" s="36" t="n">
        <v>8800</v>
      </c>
      <c r="FV15" s="36" t="n">
        <v>8800</v>
      </c>
      <c r="FW15" s="36" t="n">
        <v>8800</v>
      </c>
      <c r="FX15" s="36" t="n">
        <v>8800</v>
      </c>
      <c r="FY15" s="36" t="n">
        <v>8800</v>
      </c>
      <c r="FZ15" s="36" t="n">
        <v>8800</v>
      </c>
      <c r="GA15" s="36" t="n">
        <v>8800</v>
      </c>
    </row>
    <row r="16">
      <c r="A16" s="24" t="inlineStr">
        <is>
          <t>Hedged Tonnes</t>
        </is>
      </c>
      <c r="B16" s="25" t="inlineStr">
        <is>
          <t>t</t>
        </is>
      </c>
      <c r="C16" s="35">
        <f>SUM(D16:GA16)</f>
        <v/>
      </c>
      <c r="D16" s="40">
        <f>IF(B13="Yes",i_MiningPlan!D19*D14,0)</f>
        <v/>
      </c>
      <c r="E16" s="40">
        <f>IF(B13="Yes",i_MiningPlan!E19*E14,0)</f>
        <v/>
      </c>
      <c r="F16" s="40">
        <f>IF(B13="Yes",i_MiningPlan!F19*F14,0)</f>
        <v/>
      </c>
      <c r="G16" s="40">
        <f>IF(B13="Yes",i_MiningPlan!G19*G14,0)</f>
        <v/>
      </c>
      <c r="H16" s="40">
        <f>IF(B13="Yes",i_MiningPlan!H19*H14,0)</f>
        <v/>
      </c>
      <c r="I16" s="40">
        <f>IF(B13="Yes",i_MiningPlan!I19*I14,0)</f>
        <v/>
      </c>
      <c r="J16" s="40">
        <f>IF(B13="Yes",i_MiningPlan!J19*J14,0)</f>
        <v/>
      </c>
      <c r="K16" s="40">
        <f>IF(B13="Yes",i_MiningPlan!K19*K14,0)</f>
        <v/>
      </c>
      <c r="L16" s="40">
        <f>IF(B13="Yes",i_MiningPlan!L19*L14,0)</f>
        <v/>
      </c>
      <c r="M16" s="40">
        <f>IF(B13="Yes",i_MiningPlan!M19*M14,0)</f>
        <v/>
      </c>
      <c r="N16" s="40">
        <f>IF(B13="Yes",i_MiningPlan!N19*N14,0)</f>
        <v/>
      </c>
      <c r="O16" s="40">
        <f>IF(B13="Yes",i_MiningPlan!O19*O14,0)</f>
        <v/>
      </c>
      <c r="P16" s="40">
        <f>IF(B13="Yes",i_MiningPlan!P19*P14,0)</f>
        <v/>
      </c>
      <c r="Q16" s="40">
        <f>IF(B13="Yes",i_MiningPlan!Q19*Q14,0)</f>
        <v/>
      </c>
      <c r="R16" s="40">
        <f>IF(B13="Yes",i_MiningPlan!R19*R14,0)</f>
        <v/>
      </c>
      <c r="S16" s="40">
        <f>IF(B13="Yes",i_MiningPlan!S19*S14,0)</f>
        <v/>
      </c>
      <c r="T16" s="40">
        <f>IF(B13="Yes",i_MiningPlan!T19*T14,0)</f>
        <v/>
      </c>
      <c r="U16" s="40">
        <f>IF(B13="Yes",i_MiningPlan!U19*U14,0)</f>
        <v/>
      </c>
      <c r="V16" s="40">
        <f>IF(B13="Yes",i_MiningPlan!V19*V14,0)</f>
        <v/>
      </c>
      <c r="W16" s="40">
        <f>IF(B13="Yes",i_MiningPlan!W19*W14,0)</f>
        <v/>
      </c>
      <c r="X16" s="40">
        <f>IF(B13="Yes",i_MiningPlan!X19*X14,0)</f>
        <v/>
      </c>
      <c r="Y16" s="40">
        <f>IF(B13="Yes",i_MiningPlan!Y19*Y14,0)</f>
        <v/>
      </c>
      <c r="Z16" s="40">
        <f>IF(B13="Yes",i_MiningPlan!Z19*Z14,0)</f>
        <v/>
      </c>
      <c r="AA16" s="40">
        <f>IF(B13="Yes",i_MiningPlan!AA19*AA14,0)</f>
        <v/>
      </c>
      <c r="AB16" s="40">
        <f>IF(B13="Yes",i_MiningPlan!AB19*AB14,0)</f>
        <v/>
      </c>
      <c r="AC16" s="40">
        <f>IF(B13="Yes",i_MiningPlan!AC19*AC14,0)</f>
        <v/>
      </c>
      <c r="AD16" s="40">
        <f>IF(B13="Yes",i_MiningPlan!AD19*AD14,0)</f>
        <v/>
      </c>
      <c r="AE16" s="40">
        <f>IF(B13="Yes",i_MiningPlan!AE19*AE14,0)</f>
        <v/>
      </c>
      <c r="AF16" s="40">
        <f>IF(B13="Yes",i_MiningPlan!AF19*AF14,0)</f>
        <v/>
      </c>
      <c r="AG16" s="40">
        <f>IF(B13="Yes",i_MiningPlan!AG19*AG14,0)</f>
        <v/>
      </c>
      <c r="AH16" s="40">
        <f>IF(B13="Yes",i_MiningPlan!AH19*AH14,0)</f>
        <v/>
      </c>
      <c r="AI16" s="40">
        <f>IF(B13="Yes",i_MiningPlan!AI19*AI14,0)</f>
        <v/>
      </c>
      <c r="AJ16" s="40">
        <f>IF(B13="Yes",i_MiningPlan!AJ19*AJ14,0)</f>
        <v/>
      </c>
      <c r="AK16" s="40">
        <f>IF(B13="Yes",i_MiningPlan!AK19*AK14,0)</f>
        <v/>
      </c>
      <c r="AL16" s="40">
        <f>IF(B13="Yes",i_MiningPlan!AL19*AL14,0)</f>
        <v/>
      </c>
      <c r="AM16" s="40">
        <f>IF(B13="Yes",i_MiningPlan!AM19*AM14,0)</f>
        <v/>
      </c>
      <c r="AN16" s="40">
        <f>IF(B13="Yes",i_MiningPlan!AN19*AN14,0)</f>
        <v/>
      </c>
      <c r="AO16" s="40">
        <f>IF(B13="Yes",i_MiningPlan!AO19*AO14,0)</f>
        <v/>
      </c>
      <c r="AP16" s="40">
        <f>IF(B13="Yes",i_MiningPlan!AP19*AP14,0)</f>
        <v/>
      </c>
      <c r="AQ16" s="40">
        <f>IF(B13="Yes",i_MiningPlan!AQ19*AQ14,0)</f>
        <v/>
      </c>
      <c r="AR16" s="40">
        <f>IF(B13="Yes",i_MiningPlan!AR19*AR14,0)</f>
        <v/>
      </c>
      <c r="AS16" s="40">
        <f>IF(B13="Yes",i_MiningPlan!AS19*AS14,0)</f>
        <v/>
      </c>
      <c r="AT16" s="40">
        <f>IF(B13="Yes",i_MiningPlan!AT19*AT14,0)</f>
        <v/>
      </c>
      <c r="AU16" s="40">
        <f>IF(B13="Yes",i_MiningPlan!AU19*AU14,0)</f>
        <v/>
      </c>
      <c r="AV16" s="40">
        <f>IF(B13="Yes",i_MiningPlan!AV19*AV14,0)</f>
        <v/>
      </c>
      <c r="AW16" s="40">
        <f>IF(B13="Yes",i_MiningPlan!AW19*AW14,0)</f>
        <v/>
      </c>
      <c r="AX16" s="40">
        <f>IF(B13="Yes",i_MiningPlan!AX19*AX14,0)</f>
        <v/>
      </c>
      <c r="AY16" s="40">
        <f>IF(B13="Yes",i_MiningPlan!AY19*AY14,0)</f>
        <v/>
      </c>
      <c r="AZ16" s="40">
        <f>IF(B13="Yes",i_MiningPlan!AZ19*AZ14,0)</f>
        <v/>
      </c>
      <c r="BA16" s="40">
        <f>IF(B13="Yes",i_MiningPlan!BA19*BA14,0)</f>
        <v/>
      </c>
      <c r="BB16" s="40">
        <f>IF(B13="Yes",i_MiningPlan!BB19*BB14,0)</f>
        <v/>
      </c>
      <c r="BC16" s="40">
        <f>IF(B13="Yes",i_MiningPlan!BC19*BC14,0)</f>
        <v/>
      </c>
      <c r="BD16" s="40">
        <f>IF(B13="Yes",i_MiningPlan!BD19*BD14,0)</f>
        <v/>
      </c>
      <c r="BE16" s="40">
        <f>IF(B13="Yes",i_MiningPlan!BE19*BE14,0)</f>
        <v/>
      </c>
      <c r="BF16" s="40">
        <f>IF(B13="Yes",i_MiningPlan!BF19*BF14,0)</f>
        <v/>
      </c>
      <c r="BG16" s="40">
        <f>IF(B13="Yes",i_MiningPlan!BG19*BG14,0)</f>
        <v/>
      </c>
      <c r="BH16" s="40">
        <f>IF(B13="Yes",i_MiningPlan!BH19*BH14,0)</f>
        <v/>
      </c>
      <c r="BI16" s="40">
        <f>IF(B13="Yes",i_MiningPlan!BI19*BI14,0)</f>
        <v/>
      </c>
      <c r="BJ16" s="40">
        <f>IF(B13="Yes",i_MiningPlan!BJ19*BJ14,0)</f>
        <v/>
      </c>
      <c r="BK16" s="40">
        <f>IF(B13="Yes",i_MiningPlan!BK19*BK14,0)</f>
        <v/>
      </c>
      <c r="BL16" s="40">
        <f>IF(B13="Yes",i_MiningPlan!BL19*BL14,0)</f>
        <v/>
      </c>
      <c r="BM16" s="40">
        <f>IF(B13="Yes",i_MiningPlan!BM19*BM14,0)</f>
        <v/>
      </c>
      <c r="BN16" s="40">
        <f>IF(B13="Yes",i_MiningPlan!BN19*BN14,0)</f>
        <v/>
      </c>
      <c r="BO16" s="40">
        <f>IF(B13="Yes",i_MiningPlan!BO19*BO14,0)</f>
        <v/>
      </c>
      <c r="BP16" s="40">
        <f>IF(B13="Yes",i_MiningPlan!BP19*BP14,0)</f>
        <v/>
      </c>
      <c r="BQ16" s="40">
        <f>IF(B13="Yes",i_MiningPlan!BQ19*BQ14,0)</f>
        <v/>
      </c>
      <c r="BR16" s="40">
        <f>IF(B13="Yes",i_MiningPlan!BR19*BR14,0)</f>
        <v/>
      </c>
      <c r="BS16" s="40">
        <f>IF(B13="Yes",i_MiningPlan!BS19*BS14,0)</f>
        <v/>
      </c>
      <c r="BT16" s="40">
        <f>IF(B13="Yes",i_MiningPlan!BT19*BT14,0)</f>
        <v/>
      </c>
      <c r="BU16" s="40">
        <f>IF(B13="Yes",i_MiningPlan!BU19*BU14,0)</f>
        <v/>
      </c>
      <c r="BV16" s="40">
        <f>IF(B13="Yes",i_MiningPlan!BV19*BV14,0)</f>
        <v/>
      </c>
      <c r="BW16" s="40">
        <f>IF(B13="Yes",i_MiningPlan!BW19*BW14,0)</f>
        <v/>
      </c>
      <c r="BX16" s="40">
        <f>IF(B13="Yes",i_MiningPlan!BX19*BX14,0)</f>
        <v/>
      </c>
      <c r="BY16" s="40">
        <f>IF(B13="Yes",i_MiningPlan!BY19*BY14,0)</f>
        <v/>
      </c>
      <c r="BZ16" s="40">
        <f>IF(B13="Yes",i_MiningPlan!BZ19*BZ14,0)</f>
        <v/>
      </c>
      <c r="CA16" s="40">
        <f>IF(B13="Yes",i_MiningPlan!CA19*CA14,0)</f>
        <v/>
      </c>
      <c r="CB16" s="40">
        <f>IF(B13="Yes",i_MiningPlan!CB19*CB14,0)</f>
        <v/>
      </c>
      <c r="CC16" s="40">
        <f>IF(B13="Yes",i_MiningPlan!CC19*CC14,0)</f>
        <v/>
      </c>
      <c r="CD16" s="40">
        <f>IF(B13="Yes",i_MiningPlan!CD19*CD14,0)</f>
        <v/>
      </c>
      <c r="CE16" s="40">
        <f>IF(B13="Yes",i_MiningPlan!CE19*CE14,0)</f>
        <v/>
      </c>
      <c r="CF16" s="40">
        <f>IF(B13="Yes",i_MiningPlan!CF19*CF14,0)</f>
        <v/>
      </c>
      <c r="CG16" s="40">
        <f>IF(B13="Yes",i_MiningPlan!CG19*CG14,0)</f>
        <v/>
      </c>
      <c r="CH16" s="40">
        <f>IF(B13="Yes",i_MiningPlan!CH19*CH14,0)</f>
        <v/>
      </c>
      <c r="CI16" s="40">
        <f>IF(B13="Yes",i_MiningPlan!CI19*CI14,0)</f>
        <v/>
      </c>
      <c r="CJ16" s="40">
        <f>IF(B13="Yes",i_MiningPlan!CJ19*CJ14,0)</f>
        <v/>
      </c>
      <c r="CK16" s="40">
        <f>IF(B13="Yes",i_MiningPlan!CK19*CK14,0)</f>
        <v/>
      </c>
      <c r="CL16" s="40">
        <f>IF(B13="Yes",i_MiningPlan!CL19*CL14,0)</f>
        <v/>
      </c>
      <c r="CM16" s="40">
        <f>IF(B13="Yes",i_MiningPlan!CM19*CM14,0)</f>
        <v/>
      </c>
      <c r="CN16" s="40">
        <f>IF(B13="Yes",i_MiningPlan!CN19*CN14,0)</f>
        <v/>
      </c>
      <c r="CO16" s="40">
        <f>IF(B13="Yes",i_MiningPlan!CO19*CO14,0)</f>
        <v/>
      </c>
      <c r="CP16" s="40">
        <f>IF(B13="Yes",i_MiningPlan!CP19*CP14,0)</f>
        <v/>
      </c>
      <c r="CQ16" s="40">
        <f>IF(B13="Yes",i_MiningPlan!CQ19*CQ14,0)</f>
        <v/>
      </c>
      <c r="CR16" s="40">
        <f>IF(B13="Yes",i_MiningPlan!CR19*CR14,0)</f>
        <v/>
      </c>
      <c r="CS16" s="40">
        <f>IF(B13="Yes",i_MiningPlan!CS19*CS14,0)</f>
        <v/>
      </c>
      <c r="CT16" s="40">
        <f>IF(B13="Yes",i_MiningPlan!CT19*CT14,0)</f>
        <v/>
      </c>
      <c r="CU16" s="40">
        <f>IF(B13="Yes",i_MiningPlan!CU19*CU14,0)</f>
        <v/>
      </c>
      <c r="CV16" s="40">
        <f>IF(B13="Yes",i_MiningPlan!CV19*CV14,0)</f>
        <v/>
      </c>
      <c r="CW16" s="40">
        <f>IF(B13="Yes",i_MiningPlan!CW19*CW14,0)</f>
        <v/>
      </c>
      <c r="CX16" s="40">
        <f>IF(B13="Yes",i_MiningPlan!CX19*CX14,0)</f>
        <v/>
      </c>
      <c r="CY16" s="40">
        <f>IF(B13="Yes",i_MiningPlan!CY19*CY14,0)</f>
        <v/>
      </c>
      <c r="CZ16" s="40">
        <f>IF(B13="Yes",i_MiningPlan!CZ19*CZ14,0)</f>
        <v/>
      </c>
      <c r="DA16" s="40">
        <f>IF(B13="Yes",i_MiningPlan!DA19*DA14,0)</f>
        <v/>
      </c>
      <c r="DB16" s="40">
        <f>IF(B13="Yes",i_MiningPlan!DB19*DB14,0)</f>
        <v/>
      </c>
      <c r="DC16" s="40">
        <f>IF(B13="Yes",i_MiningPlan!DC19*DC14,0)</f>
        <v/>
      </c>
      <c r="DD16" s="40">
        <f>IF(B13="Yes",i_MiningPlan!DD19*DD14,0)</f>
        <v/>
      </c>
      <c r="DE16" s="40">
        <f>IF(B13="Yes",i_MiningPlan!DE19*DE14,0)</f>
        <v/>
      </c>
      <c r="DF16" s="40">
        <f>IF(B13="Yes",i_MiningPlan!DF19*DF14,0)</f>
        <v/>
      </c>
      <c r="DG16" s="40">
        <f>IF(B13="Yes",i_MiningPlan!DG19*DG14,0)</f>
        <v/>
      </c>
      <c r="DH16" s="40">
        <f>IF(B13="Yes",i_MiningPlan!DH19*DH14,0)</f>
        <v/>
      </c>
      <c r="DI16" s="40">
        <f>IF(B13="Yes",i_MiningPlan!DI19*DI14,0)</f>
        <v/>
      </c>
      <c r="DJ16" s="40">
        <f>IF(B13="Yes",i_MiningPlan!DJ19*DJ14,0)</f>
        <v/>
      </c>
      <c r="DK16" s="40">
        <f>IF(B13="Yes",i_MiningPlan!DK19*DK14,0)</f>
        <v/>
      </c>
      <c r="DL16" s="40">
        <f>IF(B13="Yes",i_MiningPlan!DL19*DL14,0)</f>
        <v/>
      </c>
      <c r="DM16" s="40">
        <f>IF(B13="Yes",i_MiningPlan!DM19*DM14,0)</f>
        <v/>
      </c>
      <c r="DN16" s="40">
        <f>IF(B13="Yes",i_MiningPlan!DN19*DN14,0)</f>
        <v/>
      </c>
      <c r="DO16" s="40">
        <f>IF(B13="Yes",i_MiningPlan!DO19*DO14,0)</f>
        <v/>
      </c>
      <c r="DP16" s="40">
        <f>IF(B13="Yes",i_MiningPlan!DP19*DP14,0)</f>
        <v/>
      </c>
      <c r="DQ16" s="40">
        <f>IF(B13="Yes",i_MiningPlan!DQ19*DQ14,0)</f>
        <v/>
      </c>
      <c r="DR16" s="40">
        <f>IF(B13="Yes",i_MiningPlan!DR19*DR14,0)</f>
        <v/>
      </c>
      <c r="DS16" s="40">
        <f>IF(B13="Yes",i_MiningPlan!DS19*DS14,0)</f>
        <v/>
      </c>
      <c r="DT16" s="40">
        <f>IF(B13="Yes",i_MiningPlan!DT19*DT14,0)</f>
        <v/>
      </c>
      <c r="DU16" s="40">
        <f>IF(B13="Yes",i_MiningPlan!DU19*DU14,0)</f>
        <v/>
      </c>
      <c r="DV16" s="40">
        <f>IF(B13="Yes",i_MiningPlan!DV19*DV14,0)</f>
        <v/>
      </c>
      <c r="DW16" s="40">
        <f>IF(B13="Yes",i_MiningPlan!DW19*DW14,0)</f>
        <v/>
      </c>
      <c r="DX16" s="40">
        <f>IF(B13="Yes",i_MiningPlan!DX19*DX14,0)</f>
        <v/>
      </c>
      <c r="DY16" s="40">
        <f>IF(B13="Yes",i_MiningPlan!DY19*DY14,0)</f>
        <v/>
      </c>
      <c r="DZ16" s="40">
        <f>IF(B13="Yes",i_MiningPlan!DZ19*DZ14,0)</f>
        <v/>
      </c>
      <c r="EA16" s="40">
        <f>IF(B13="Yes",i_MiningPlan!EA19*EA14,0)</f>
        <v/>
      </c>
      <c r="EB16" s="40">
        <f>IF(B13="Yes",i_MiningPlan!EB19*EB14,0)</f>
        <v/>
      </c>
      <c r="EC16" s="40">
        <f>IF(B13="Yes",i_MiningPlan!EC19*EC14,0)</f>
        <v/>
      </c>
      <c r="ED16" s="40">
        <f>IF(B13="Yes",i_MiningPlan!ED19*ED14,0)</f>
        <v/>
      </c>
      <c r="EE16" s="40">
        <f>IF(B13="Yes",i_MiningPlan!EE19*EE14,0)</f>
        <v/>
      </c>
      <c r="EF16" s="40">
        <f>IF(B13="Yes",i_MiningPlan!EF19*EF14,0)</f>
        <v/>
      </c>
      <c r="EG16" s="40">
        <f>IF(B13="Yes",i_MiningPlan!EG19*EG14,0)</f>
        <v/>
      </c>
      <c r="EH16" s="40">
        <f>IF(B13="Yes",i_MiningPlan!EH19*EH14,0)</f>
        <v/>
      </c>
      <c r="EI16" s="40">
        <f>IF(B13="Yes",i_MiningPlan!EI19*EI14,0)</f>
        <v/>
      </c>
      <c r="EJ16" s="40">
        <f>IF(B13="Yes",i_MiningPlan!EJ19*EJ14,0)</f>
        <v/>
      </c>
      <c r="EK16" s="40">
        <f>IF(B13="Yes",i_MiningPlan!EK19*EK14,0)</f>
        <v/>
      </c>
      <c r="EL16" s="40">
        <f>IF(B13="Yes",i_MiningPlan!EL19*EL14,0)</f>
        <v/>
      </c>
      <c r="EM16" s="40">
        <f>IF(B13="Yes",i_MiningPlan!EM19*EM14,0)</f>
        <v/>
      </c>
      <c r="EN16" s="40">
        <f>IF(B13="Yes",i_MiningPlan!EN19*EN14,0)</f>
        <v/>
      </c>
      <c r="EO16" s="40">
        <f>IF(B13="Yes",i_MiningPlan!EO19*EO14,0)</f>
        <v/>
      </c>
      <c r="EP16" s="40">
        <f>IF(B13="Yes",i_MiningPlan!EP19*EP14,0)</f>
        <v/>
      </c>
      <c r="EQ16" s="40">
        <f>IF(B13="Yes",i_MiningPlan!EQ19*EQ14,0)</f>
        <v/>
      </c>
      <c r="ER16" s="40">
        <f>IF(B13="Yes",i_MiningPlan!ER19*ER14,0)</f>
        <v/>
      </c>
      <c r="ES16" s="40">
        <f>IF(B13="Yes",i_MiningPlan!ES19*ES14,0)</f>
        <v/>
      </c>
      <c r="ET16" s="40">
        <f>IF(B13="Yes",i_MiningPlan!ET19*ET14,0)</f>
        <v/>
      </c>
      <c r="EU16" s="40">
        <f>IF(B13="Yes",i_MiningPlan!EU19*EU14,0)</f>
        <v/>
      </c>
      <c r="EV16" s="40">
        <f>IF(B13="Yes",i_MiningPlan!EV19*EV14,0)</f>
        <v/>
      </c>
      <c r="EW16" s="40">
        <f>IF(B13="Yes",i_MiningPlan!EW19*EW14,0)</f>
        <v/>
      </c>
      <c r="EX16" s="40">
        <f>IF(B13="Yes",i_MiningPlan!EX19*EX14,0)</f>
        <v/>
      </c>
      <c r="EY16" s="40">
        <f>IF(B13="Yes",i_MiningPlan!EY19*EY14,0)</f>
        <v/>
      </c>
      <c r="EZ16" s="40">
        <f>IF(B13="Yes",i_MiningPlan!EZ19*EZ14,0)</f>
        <v/>
      </c>
      <c r="FA16" s="40">
        <f>IF(B13="Yes",i_MiningPlan!FA19*FA14,0)</f>
        <v/>
      </c>
      <c r="FB16" s="40">
        <f>IF(B13="Yes",i_MiningPlan!FB19*FB14,0)</f>
        <v/>
      </c>
      <c r="FC16" s="40">
        <f>IF(B13="Yes",i_MiningPlan!FC19*FC14,0)</f>
        <v/>
      </c>
      <c r="FD16" s="40">
        <f>IF(B13="Yes",i_MiningPlan!FD19*FD14,0)</f>
        <v/>
      </c>
      <c r="FE16" s="40">
        <f>IF(B13="Yes",i_MiningPlan!FE19*FE14,0)</f>
        <v/>
      </c>
      <c r="FF16" s="40">
        <f>IF(B13="Yes",i_MiningPlan!FF19*FF14,0)</f>
        <v/>
      </c>
      <c r="FG16" s="40">
        <f>IF(B13="Yes",i_MiningPlan!FG19*FG14,0)</f>
        <v/>
      </c>
      <c r="FH16" s="40">
        <f>IF(B13="Yes",i_MiningPlan!FH19*FH14,0)</f>
        <v/>
      </c>
      <c r="FI16" s="40">
        <f>IF(B13="Yes",i_MiningPlan!FI19*FI14,0)</f>
        <v/>
      </c>
      <c r="FJ16" s="40">
        <f>IF(B13="Yes",i_MiningPlan!FJ19*FJ14,0)</f>
        <v/>
      </c>
      <c r="FK16" s="40">
        <f>IF(B13="Yes",i_MiningPlan!FK19*FK14,0)</f>
        <v/>
      </c>
      <c r="FL16" s="40">
        <f>IF(B13="Yes",i_MiningPlan!FL19*FL14,0)</f>
        <v/>
      </c>
      <c r="FM16" s="40">
        <f>IF(B13="Yes",i_MiningPlan!FM19*FM14,0)</f>
        <v/>
      </c>
      <c r="FN16" s="40">
        <f>IF(B13="Yes",i_MiningPlan!FN19*FN14,0)</f>
        <v/>
      </c>
      <c r="FO16" s="40">
        <f>IF(B13="Yes",i_MiningPlan!FO19*FO14,0)</f>
        <v/>
      </c>
      <c r="FP16" s="40">
        <f>IF(B13="Yes",i_MiningPlan!FP19*FP14,0)</f>
        <v/>
      </c>
      <c r="FQ16" s="40">
        <f>IF(B13="Yes",i_MiningPlan!FQ19*FQ14,0)</f>
        <v/>
      </c>
      <c r="FR16" s="40">
        <f>IF(B13="Yes",i_MiningPlan!FR19*FR14,0)</f>
        <v/>
      </c>
      <c r="FS16" s="40">
        <f>IF(B13="Yes",i_MiningPlan!FS19*FS14,0)</f>
        <v/>
      </c>
      <c r="FT16" s="40">
        <f>IF(B13="Yes",i_MiningPlan!FT19*FT14,0)</f>
        <v/>
      </c>
      <c r="FU16" s="40">
        <f>IF(B13="Yes",i_MiningPlan!FU19*FU14,0)</f>
        <v/>
      </c>
      <c r="FV16" s="40">
        <f>IF(B13="Yes",i_MiningPlan!FV19*FV14,0)</f>
        <v/>
      </c>
      <c r="FW16" s="40">
        <f>IF(B13="Yes",i_MiningPlan!FW19*FW14,0)</f>
        <v/>
      </c>
      <c r="FX16" s="40">
        <f>IF(B13="Yes",i_MiningPlan!FX19*FX14,0)</f>
        <v/>
      </c>
      <c r="FY16" s="40">
        <f>IF(B13="Yes",i_MiningPlan!FY19*FY14,0)</f>
        <v/>
      </c>
      <c r="FZ16" s="40">
        <f>IF(B13="Yes",i_MiningPlan!FZ19*FZ14,0)</f>
        <v/>
      </c>
      <c r="GA16" s="40">
        <f>IF(B13="Yes",i_MiningPlan!GA19*GA14,0)</f>
        <v/>
      </c>
    </row>
    <row r="17">
      <c r="A17" s="24" t="inlineStr">
        <is>
          <t>Hedging P&amp;L (Gain / Loss)</t>
        </is>
      </c>
      <c r="B17" s="25" t="inlineStr">
        <is>
          <t>$'000</t>
        </is>
      </c>
      <c r="C17" s="35">
        <f>SUM(D17:GA17)</f>
        <v/>
      </c>
      <c r="D17" s="38">
        <f>D16*(D15-D9)/1000</f>
        <v/>
      </c>
      <c r="E17" s="38">
        <f>E16*(E15-E9)/1000</f>
        <v/>
      </c>
      <c r="F17" s="38">
        <f>F16*(F15-F9)/1000</f>
        <v/>
      </c>
      <c r="G17" s="38">
        <f>G16*(G15-G9)/1000</f>
        <v/>
      </c>
      <c r="H17" s="38">
        <f>H16*(H15-H9)/1000</f>
        <v/>
      </c>
      <c r="I17" s="38">
        <f>I16*(I15-I9)/1000</f>
        <v/>
      </c>
      <c r="J17" s="38">
        <f>J16*(J15-J9)/1000</f>
        <v/>
      </c>
      <c r="K17" s="38">
        <f>K16*(K15-K9)/1000</f>
        <v/>
      </c>
      <c r="L17" s="38">
        <f>L16*(L15-L9)/1000</f>
        <v/>
      </c>
      <c r="M17" s="38">
        <f>M16*(M15-M9)/1000</f>
        <v/>
      </c>
      <c r="N17" s="38">
        <f>N16*(N15-N9)/1000</f>
        <v/>
      </c>
      <c r="O17" s="38">
        <f>O16*(O15-O9)/1000</f>
        <v/>
      </c>
      <c r="P17" s="38">
        <f>P16*(P15-P9)/1000</f>
        <v/>
      </c>
      <c r="Q17" s="38">
        <f>Q16*(Q15-Q9)/1000</f>
        <v/>
      </c>
      <c r="R17" s="38">
        <f>R16*(R15-R9)/1000</f>
        <v/>
      </c>
      <c r="S17" s="38">
        <f>S16*(S15-S9)/1000</f>
        <v/>
      </c>
      <c r="T17" s="38">
        <f>T16*(T15-T9)/1000</f>
        <v/>
      </c>
      <c r="U17" s="38">
        <f>U16*(U15-U9)/1000</f>
        <v/>
      </c>
      <c r="V17" s="38">
        <f>V16*(V15-V9)/1000</f>
        <v/>
      </c>
      <c r="W17" s="38">
        <f>W16*(W15-W9)/1000</f>
        <v/>
      </c>
      <c r="X17" s="38">
        <f>X16*(X15-X9)/1000</f>
        <v/>
      </c>
      <c r="Y17" s="38">
        <f>Y16*(Y15-Y9)/1000</f>
        <v/>
      </c>
      <c r="Z17" s="38">
        <f>Z16*(Z15-Z9)/1000</f>
        <v/>
      </c>
      <c r="AA17" s="38">
        <f>AA16*(AA15-AA9)/1000</f>
        <v/>
      </c>
      <c r="AB17" s="38">
        <f>AB16*(AB15-AB9)/1000</f>
        <v/>
      </c>
      <c r="AC17" s="38">
        <f>AC16*(AC15-AC9)/1000</f>
        <v/>
      </c>
      <c r="AD17" s="38">
        <f>AD16*(AD15-AD9)/1000</f>
        <v/>
      </c>
      <c r="AE17" s="38">
        <f>AE16*(AE15-AE9)/1000</f>
        <v/>
      </c>
      <c r="AF17" s="38">
        <f>AF16*(AF15-AF9)/1000</f>
        <v/>
      </c>
      <c r="AG17" s="38">
        <f>AG16*(AG15-AG9)/1000</f>
        <v/>
      </c>
      <c r="AH17" s="38">
        <f>AH16*(AH15-AH9)/1000</f>
        <v/>
      </c>
      <c r="AI17" s="38">
        <f>AI16*(AI15-AI9)/1000</f>
        <v/>
      </c>
      <c r="AJ17" s="38">
        <f>AJ16*(AJ15-AJ9)/1000</f>
        <v/>
      </c>
      <c r="AK17" s="38">
        <f>AK16*(AK15-AK9)/1000</f>
        <v/>
      </c>
      <c r="AL17" s="38">
        <f>AL16*(AL15-AL9)/1000</f>
        <v/>
      </c>
      <c r="AM17" s="38">
        <f>AM16*(AM15-AM9)/1000</f>
        <v/>
      </c>
      <c r="AN17" s="38">
        <f>AN16*(AN15-AN9)/1000</f>
        <v/>
      </c>
      <c r="AO17" s="38">
        <f>AO16*(AO15-AO9)/1000</f>
        <v/>
      </c>
      <c r="AP17" s="38">
        <f>AP16*(AP15-AP9)/1000</f>
        <v/>
      </c>
      <c r="AQ17" s="38">
        <f>AQ16*(AQ15-AQ9)/1000</f>
        <v/>
      </c>
      <c r="AR17" s="38">
        <f>AR16*(AR15-AR9)/1000</f>
        <v/>
      </c>
      <c r="AS17" s="38">
        <f>AS16*(AS15-AS9)/1000</f>
        <v/>
      </c>
      <c r="AT17" s="38">
        <f>AT16*(AT15-AT9)/1000</f>
        <v/>
      </c>
      <c r="AU17" s="38">
        <f>AU16*(AU15-AU9)/1000</f>
        <v/>
      </c>
      <c r="AV17" s="38">
        <f>AV16*(AV15-AV9)/1000</f>
        <v/>
      </c>
      <c r="AW17" s="38">
        <f>AW16*(AW15-AW9)/1000</f>
        <v/>
      </c>
      <c r="AX17" s="38">
        <f>AX16*(AX15-AX9)/1000</f>
        <v/>
      </c>
      <c r="AY17" s="38">
        <f>AY16*(AY15-AY9)/1000</f>
        <v/>
      </c>
      <c r="AZ17" s="38">
        <f>AZ16*(AZ15-AZ9)/1000</f>
        <v/>
      </c>
      <c r="BA17" s="38">
        <f>BA16*(BA15-BA9)/1000</f>
        <v/>
      </c>
      <c r="BB17" s="38">
        <f>BB16*(BB15-BB9)/1000</f>
        <v/>
      </c>
      <c r="BC17" s="38">
        <f>BC16*(BC15-BC9)/1000</f>
        <v/>
      </c>
      <c r="BD17" s="38">
        <f>BD16*(BD15-BD9)/1000</f>
        <v/>
      </c>
      <c r="BE17" s="38">
        <f>BE16*(BE15-BE9)/1000</f>
        <v/>
      </c>
      <c r="BF17" s="38">
        <f>BF16*(BF15-BF9)/1000</f>
        <v/>
      </c>
      <c r="BG17" s="38">
        <f>BG16*(BG15-BG9)/1000</f>
        <v/>
      </c>
      <c r="BH17" s="38">
        <f>BH16*(BH15-BH9)/1000</f>
        <v/>
      </c>
      <c r="BI17" s="38">
        <f>BI16*(BI15-BI9)/1000</f>
        <v/>
      </c>
      <c r="BJ17" s="38">
        <f>BJ16*(BJ15-BJ9)/1000</f>
        <v/>
      </c>
      <c r="BK17" s="38">
        <f>BK16*(BK15-BK9)/1000</f>
        <v/>
      </c>
      <c r="BL17" s="38">
        <f>BL16*(BL15-BL9)/1000</f>
        <v/>
      </c>
      <c r="BM17" s="38">
        <f>BM16*(BM15-BM9)/1000</f>
        <v/>
      </c>
      <c r="BN17" s="38">
        <f>BN16*(BN15-BN9)/1000</f>
        <v/>
      </c>
      <c r="BO17" s="38">
        <f>BO16*(BO15-BO9)/1000</f>
        <v/>
      </c>
      <c r="BP17" s="38">
        <f>BP16*(BP15-BP9)/1000</f>
        <v/>
      </c>
      <c r="BQ17" s="38">
        <f>BQ16*(BQ15-BQ9)/1000</f>
        <v/>
      </c>
      <c r="BR17" s="38">
        <f>BR16*(BR15-BR9)/1000</f>
        <v/>
      </c>
      <c r="BS17" s="38">
        <f>BS16*(BS15-BS9)/1000</f>
        <v/>
      </c>
      <c r="BT17" s="38">
        <f>BT16*(BT15-BT9)/1000</f>
        <v/>
      </c>
      <c r="BU17" s="38">
        <f>BU16*(BU15-BU9)/1000</f>
        <v/>
      </c>
      <c r="BV17" s="38">
        <f>BV16*(BV15-BV9)/1000</f>
        <v/>
      </c>
      <c r="BW17" s="38">
        <f>BW16*(BW15-BW9)/1000</f>
        <v/>
      </c>
      <c r="BX17" s="38">
        <f>BX16*(BX15-BX9)/1000</f>
        <v/>
      </c>
      <c r="BY17" s="38">
        <f>BY16*(BY15-BY9)/1000</f>
        <v/>
      </c>
      <c r="BZ17" s="38">
        <f>BZ16*(BZ15-BZ9)/1000</f>
        <v/>
      </c>
      <c r="CA17" s="38">
        <f>CA16*(CA15-CA9)/1000</f>
        <v/>
      </c>
      <c r="CB17" s="38">
        <f>CB16*(CB15-CB9)/1000</f>
        <v/>
      </c>
      <c r="CC17" s="38">
        <f>CC16*(CC15-CC9)/1000</f>
        <v/>
      </c>
      <c r="CD17" s="38">
        <f>CD16*(CD15-CD9)/1000</f>
        <v/>
      </c>
      <c r="CE17" s="38">
        <f>CE16*(CE15-CE9)/1000</f>
        <v/>
      </c>
      <c r="CF17" s="38">
        <f>CF16*(CF15-CF9)/1000</f>
        <v/>
      </c>
      <c r="CG17" s="38">
        <f>CG16*(CG15-CG9)/1000</f>
        <v/>
      </c>
      <c r="CH17" s="38">
        <f>CH16*(CH15-CH9)/1000</f>
        <v/>
      </c>
      <c r="CI17" s="38">
        <f>CI16*(CI15-CI9)/1000</f>
        <v/>
      </c>
      <c r="CJ17" s="38">
        <f>CJ16*(CJ15-CJ9)/1000</f>
        <v/>
      </c>
      <c r="CK17" s="38">
        <f>CK16*(CK15-CK9)/1000</f>
        <v/>
      </c>
      <c r="CL17" s="38">
        <f>CL16*(CL15-CL9)/1000</f>
        <v/>
      </c>
      <c r="CM17" s="38">
        <f>CM16*(CM15-CM9)/1000</f>
        <v/>
      </c>
      <c r="CN17" s="38">
        <f>CN16*(CN15-CN9)/1000</f>
        <v/>
      </c>
      <c r="CO17" s="38">
        <f>CO16*(CO15-CO9)/1000</f>
        <v/>
      </c>
      <c r="CP17" s="38">
        <f>CP16*(CP15-CP9)/1000</f>
        <v/>
      </c>
      <c r="CQ17" s="38">
        <f>CQ16*(CQ15-CQ9)/1000</f>
        <v/>
      </c>
      <c r="CR17" s="38">
        <f>CR16*(CR15-CR9)/1000</f>
        <v/>
      </c>
      <c r="CS17" s="38">
        <f>CS16*(CS15-CS9)/1000</f>
        <v/>
      </c>
      <c r="CT17" s="38">
        <f>CT16*(CT15-CT9)/1000</f>
        <v/>
      </c>
      <c r="CU17" s="38">
        <f>CU16*(CU15-CU9)/1000</f>
        <v/>
      </c>
      <c r="CV17" s="38">
        <f>CV16*(CV15-CV9)/1000</f>
        <v/>
      </c>
      <c r="CW17" s="38">
        <f>CW16*(CW15-CW9)/1000</f>
        <v/>
      </c>
      <c r="CX17" s="38">
        <f>CX16*(CX15-CX9)/1000</f>
        <v/>
      </c>
      <c r="CY17" s="38">
        <f>CY16*(CY15-CY9)/1000</f>
        <v/>
      </c>
      <c r="CZ17" s="38">
        <f>CZ16*(CZ15-CZ9)/1000</f>
        <v/>
      </c>
      <c r="DA17" s="38">
        <f>DA16*(DA15-DA9)/1000</f>
        <v/>
      </c>
      <c r="DB17" s="38">
        <f>DB16*(DB15-DB9)/1000</f>
        <v/>
      </c>
      <c r="DC17" s="38">
        <f>DC16*(DC15-DC9)/1000</f>
        <v/>
      </c>
      <c r="DD17" s="38">
        <f>DD16*(DD15-DD9)/1000</f>
        <v/>
      </c>
      <c r="DE17" s="38">
        <f>DE16*(DE15-DE9)/1000</f>
        <v/>
      </c>
      <c r="DF17" s="38">
        <f>DF16*(DF15-DF9)/1000</f>
        <v/>
      </c>
      <c r="DG17" s="38">
        <f>DG16*(DG15-DG9)/1000</f>
        <v/>
      </c>
      <c r="DH17" s="38">
        <f>DH16*(DH15-DH9)/1000</f>
        <v/>
      </c>
      <c r="DI17" s="38">
        <f>DI16*(DI15-DI9)/1000</f>
        <v/>
      </c>
      <c r="DJ17" s="38">
        <f>DJ16*(DJ15-DJ9)/1000</f>
        <v/>
      </c>
      <c r="DK17" s="38">
        <f>DK16*(DK15-DK9)/1000</f>
        <v/>
      </c>
      <c r="DL17" s="38">
        <f>DL16*(DL15-DL9)/1000</f>
        <v/>
      </c>
      <c r="DM17" s="38">
        <f>DM16*(DM15-DM9)/1000</f>
        <v/>
      </c>
      <c r="DN17" s="38">
        <f>DN16*(DN15-DN9)/1000</f>
        <v/>
      </c>
      <c r="DO17" s="38">
        <f>DO16*(DO15-DO9)/1000</f>
        <v/>
      </c>
      <c r="DP17" s="38">
        <f>DP16*(DP15-DP9)/1000</f>
        <v/>
      </c>
      <c r="DQ17" s="38">
        <f>DQ16*(DQ15-DQ9)/1000</f>
        <v/>
      </c>
      <c r="DR17" s="38">
        <f>DR16*(DR15-DR9)/1000</f>
        <v/>
      </c>
      <c r="DS17" s="38">
        <f>DS16*(DS15-DS9)/1000</f>
        <v/>
      </c>
      <c r="DT17" s="38">
        <f>DT16*(DT15-DT9)/1000</f>
        <v/>
      </c>
      <c r="DU17" s="38">
        <f>DU16*(DU15-DU9)/1000</f>
        <v/>
      </c>
      <c r="DV17" s="38">
        <f>DV16*(DV15-DV9)/1000</f>
        <v/>
      </c>
      <c r="DW17" s="38">
        <f>DW16*(DW15-DW9)/1000</f>
        <v/>
      </c>
      <c r="DX17" s="38">
        <f>DX16*(DX15-DX9)/1000</f>
        <v/>
      </c>
      <c r="DY17" s="38">
        <f>DY16*(DY15-DY9)/1000</f>
        <v/>
      </c>
      <c r="DZ17" s="38">
        <f>DZ16*(DZ15-DZ9)/1000</f>
        <v/>
      </c>
      <c r="EA17" s="38">
        <f>EA16*(EA15-EA9)/1000</f>
        <v/>
      </c>
      <c r="EB17" s="38">
        <f>EB16*(EB15-EB9)/1000</f>
        <v/>
      </c>
      <c r="EC17" s="38">
        <f>EC16*(EC15-EC9)/1000</f>
        <v/>
      </c>
      <c r="ED17" s="38">
        <f>ED16*(ED15-ED9)/1000</f>
        <v/>
      </c>
      <c r="EE17" s="38">
        <f>EE16*(EE15-EE9)/1000</f>
        <v/>
      </c>
      <c r="EF17" s="38">
        <f>EF16*(EF15-EF9)/1000</f>
        <v/>
      </c>
      <c r="EG17" s="38">
        <f>EG16*(EG15-EG9)/1000</f>
        <v/>
      </c>
      <c r="EH17" s="38">
        <f>EH16*(EH15-EH9)/1000</f>
        <v/>
      </c>
      <c r="EI17" s="38">
        <f>EI16*(EI15-EI9)/1000</f>
        <v/>
      </c>
      <c r="EJ17" s="38">
        <f>EJ16*(EJ15-EJ9)/1000</f>
        <v/>
      </c>
      <c r="EK17" s="38">
        <f>EK16*(EK15-EK9)/1000</f>
        <v/>
      </c>
      <c r="EL17" s="38">
        <f>EL16*(EL15-EL9)/1000</f>
        <v/>
      </c>
      <c r="EM17" s="38">
        <f>EM16*(EM15-EM9)/1000</f>
        <v/>
      </c>
      <c r="EN17" s="38">
        <f>EN16*(EN15-EN9)/1000</f>
        <v/>
      </c>
      <c r="EO17" s="38">
        <f>EO16*(EO15-EO9)/1000</f>
        <v/>
      </c>
      <c r="EP17" s="38">
        <f>EP16*(EP15-EP9)/1000</f>
        <v/>
      </c>
      <c r="EQ17" s="38">
        <f>EQ16*(EQ15-EQ9)/1000</f>
        <v/>
      </c>
      <c r="ER17" s="38">
        <f>ER16*(ER15-ER9)/1000</f>
        <v/>
      </c>
      <c r="ES17" s="38">
        <f>ES16*(ES15-ES9)/1000</f>
        <v/>
      </c>
      <c r="ET17" s="38">
        <f>ET16*(ET15-ET9)/1000</f>
        <v/>
      </c>
      <c r="EU17" s="38">
        <f>EU16*(EU15-EU9)/1000</f>
        <v/>
      </c>
      <c r="EV17" s="38">
        <f>EV16*(EV15-EV9)/1000</f>
        <v/>
      </c>
      <c r="EW17" s="38">
        <f>EW16*(EW15-EW9)/1000</f>
        <v/>
      </c>
      <c r="EX17" s="38">
        <f>EX16*(EX15-EX9)/1000</f>
        <v/>
      </c>
      <c r="EY17" s="38">
        <f>EY16*(EY15-EY9)/1000</f>
        <v/>
      </c>
      <c r="EZ17" s="38">
        <f>EZ16*(EZ15-EZ9)/1000</f>
        <v/>
      </c>
      <c r="FA17" s="38">
        <f>FA16*(FA15-FA9)/1000</f>
        <v/>
      </c>
      <c r="FB17" s="38">
        <f>FB16*(FB15-FB9)/1000</f>
        <v/>
      </c>
      <c r="FC17" s="38">
        <f>FC16*(FC15-FC9)/1000</f>
        <v/>
      </c>
      <c r="FD17" s="38">
        <f>FD16*(FD15-FD9)/1000</f>
        <v/>
      </c>
      <c r="FE17" s="38">
        <f>FE16*(FE15-FE9)/1000</f>
        <v/>
      </c>
      <c r="FF17" s="38">
        <f>FF16*(FF15-FF9)/1000</f>
        <v/>
      </c>
      <c r="FG17" s="38">
        <f>FG16*(FG15-FG9)/1000</f>
        <v/>
      </c>
      <c r="FH17" s="38">
        <f>FH16*(FH15-FH9)/1000</f>
        <v/>
      </c>
      <c r="FI17" s="38">
        <f>FI16*(FI15-FI9)/1000</f>
        <v/>
      </c>
      <c r="FJ17" s="38">
        <f>FJ16*(FJ15-FJ9)/1000</f>
        <v/>
      </c>
      <c r="FK17" s="38">
        <f>FK16*(FK15-FK9)/1000</f>
        <v/>
      </c>
      <c r="FL17" s="38">
        <f>FL16*(FL15-FL9)/1000</f>
        <v/>
      </c>
      <c r="FM17" s="38">
        <f>FM16*(FM15-FM9)/1000</f>
        <v/>
      </c>
      <c r="FN17" s="38">
        <f>FN16*(FN15-FN9)/1000</f>
        <v/>
      </c>
      <c r="FO17" s="38">
        <f>FO16*(FO15-FO9)/1000</f>
        <v/>
      </c>
      <c r="FP17" s="38">
        <f>FP16*(FP15-FP9)/1000</f>
        <v/>
      </c>
      <c r="FQ17" s="38">
        <f>FQ16*(FQ15-FQ9)/1000</f>
        <v/>
      </c>
      <c r="FR17" s="38">
        <f>FR16*(FR15-FR9)/1000</f>
        <v/>
      </c>
      <c r="FS17" s="38">
        <f>FS16*(FS15-FS9)/1000</f>
        <v/>
      </c>
      <c r="FT17" s="38">
        <f>FT16*(FT15-FT9)/1000</f>
        <v/>
      </c>
      <c r="FU17" s="38">
        <f>FU16*(FU15-FU9)/1000</f>
        <v/>
      </c>
      <c r="FV17" s="38">
        <f>FV16*(FV15-FV9)/1000</f>
        <v/>
      </c>
      <c r="FW17" s="38">
        <f>FW16*(FW15-FW9)/1000</f>
        <v/>
      </c>
      <c r="FX17" s="38">
        <f>FX16*(FX15-FX9)/1000</f>
        <v/>
      </c>
      <c r="FY17" s="38">
        <f>FY16*(FY15-FY9)/1000</f>
        <v/>
      </c>
      <c r="FZ17" s="38">
        <f>FZ16*(FZ15-FZ9)/1000</f>
        <v/>
      </c>
      <c r="GA17" s="38">
        <f>GA16*(GA15-GA9)/1000</f>
        <v/>
      </c>
    </row>
    <row r="19">
      <c r="A19" s="34" t="inlineStr">
        <is>
          <t>Revenue / Metal Streaming Agreement</t>
        </is>
      </c>
      <c r="B19" s="34" t="n"/>
      <c r="C19" s="34" t="n"/>
      <c r="D19" s="34" t="n"/>
      <c r="E19" s="34" t="n"/>
      <c r="F19" s="34" t="n"/>
      <c r="G19" s="34" t="n"/>
      <c r="H19" s="34" t="n"/>
      <c r="I19" s="34" t="n"/>
      <c r="J19" s="34" t="n"/>
      <c r="K19" s="34" t="n"/>
      <c r="L19" s="34" t="n"/>
      <c r="M19" s="34" t="n"/>
      <c r="N19" s="34" t="n"/>
      <c r="O19" s="34" t="n"/>
      <c r="P19" s="34" t="n"/>
      <c r="Q19" s="34" t="n"/>
      <c r="R19" s="34" t="n"/>
      <c r="S19" s="34" t="n"/>
      <c r="T19" s="34" t="n"/>
      <c r="U19" s="34" t="n"/>
      <c r="V19" s="34" t="n"/>
      <c r="W19" s="34" t="n"/>
      <c r="X19" s="34" t="n"/>
      <c r="Y19" s="34" t="n"/>
      <c r="Z19" s="34" t="n"/>
      <c r="AA19" s="34" t="n"/>
      <c r="AB19" s="34" t="n"/>
      <c r="AC19" s="34" t="n"/>
      <c r="AD19" s="34" t="n"/>
      <c r="AE19" s="34" t="n"/>
      <c r="AF19" s="34" t="n"/>
      <c r="AG19" s="34" t="n"/>
      <c r="AH19" s="34" t="n"/>
      <c r="AI19" s="34" t="n"/>
      <c r="AJ19" s="34" t="n"/>
      <c r="AK19" s="34" t="n"/>
      <c r="AL19" s="34" t="n"/>
      <c r="AM19" s="34" t="n"/>
      <c r="AN19" s="34" t="n"/>
      <c r="AO19" s="34" t="n"/>
      <c r="AP19" s="34" t="n"/>
      <c r="AQ19" s="34" t="n"/>
      <c r="AR19" s="34" t="n"/>
      <c r="AS19" s="34" t="n"/>
      <c r="AT19" s="34" t="n"/>
      <c r="AU19" s="34" t="n"/>
      <c r="AV19" s="34" t="n"/>
      <c r="AW19" s="34" t="n"/>
      <c r="AX19" s="34" t="n"/>
      <c r="AY19" s="34" t="n"/>
      <c r="AZ19" s="34" t="n"/>
      <c r="BA19" s="34" t="n"/>
      <c r="BB19" s="34" t="n"/>
      <c r="BC19" s="34" t="n"/>
      <c r="BD19" s="34" t="n"/>
      <c r="BE19" s="34" t="n"/>
      <c r="BF19" s="34" t="n"/>
      <c r="BG19" s="34" t="n"/>
      <c r="BH19" s="34" t="n"/>
      <c r="BI19" s="34" t="n"/>
      <c r="BJ19" s="34" t="n"/>
      <c r="BK19" s="34" t="n"/>
      <c r="BL19" s="34" t="n"/>
      <c r="BM19" s="34" t="n"/>
      <c r="BN19" s="34" t="n"/>
      <c r="BO19" s="34" t="n"/>
      <c r="BP19" s="34" t="n"/>
      <c r="BQ19" s="34" t="n"/>
      <c r="BR19" s="34" t="n"/>
      <c r="BS19" s="34" t="n"/>
      <c r="BT19" s="34" t="n"/>
      <c r="BU19" s="34" t="n"/>
      <c r="BV19" s="34" t="n"/>
      <c r="BW19" s="34" t="n"/>
      <c r="BX19" s="34" t="n"/>
      <c r="BY19" s="34" t="n"/>
      <c r="BZ19" s="34" t="n"/>
      <c r="CA19" s="34" t="n"/>
      <c r="CB19" s="34" t="n"/>
      <c r="CC19" s="34" t="n"/>
      <c r="CD19" s="34" t="n"/>
      <c r="CE19" s="34" t="n"/>
      <c r="CF19" s="34" t="n"/>
      <c r="CG19" s="34" t="n"/>
      <c r="CH19" s="34" t="n"/>
      <c r="CI19" s="34" t="n"/>
      <c r="CJ19" s="34" t="n"/>
      <c r="CK19" s="34" t="n"/>
      <c r="CL19" s="34" t="n"/>
      <c r="CM19" s="34" t="n"/>
      <c r="CN19" s="34" t="n"/>
      <c r="CO19" s="34" t="n"/>
      <c r="CP19" s="34" t="n"/>
      <c r="CQ19" s="34" t="n"/>
      <c r="CR19" s="34" t="n"/>
      <c r="CS19" s="34" t="n"/>
      <c r="CT19" s="34" t="n"/>
      <c r="CU19" s="34" t="n"/>
      <c r="CV19" s="34" t="n"/>
      <c r="CW19" s="34" t="n"/>
      <c r="CX19" s="34" t="n"/>
      <c r="CY19" s="34" t="n"/>
      <c r="CZ19" s="34" t="n"/>
      <c r="DA19" s="34" t="n"/>
      <c r="DB19" s="34" t="n"/>
      <c r="DC19" s="34" t="n"/>
      <c r="DD19" s="34" t="n"/>
      <c r="DE19" s="34" t="n"/>
      <c r="DF19" s="34" t="n"/>
      <c r="DG19" s="34" t="n"/>
      <c r="DH19" s="34" t="n"/>
      <c r="DI19" s="34" t="n"/>
      <c r="DJ19" s="34" t="n"/>
      <c r="DK19" s="34" t="n"/>
      <c r="DL19" s="34" t="n"/>
      <c r="DM19" s="34" t="n"/>
      <c r="DN19" s="34" t="n"/>
      <c r="DO19" s="34" t="n"/>
      <c r="DP19" s="34" t="n"/>
      <c r="DQ19" s="34" t="n"/>
      <c r="DR19" s="34" t="n"/>
      <c r="DS19" s="34" t="n"/>
      <c r="DT19" s="34" t="n"/>
      <c r="DU19" s="34" t="n"/>
      <c r="DV19" s="34" t="n"/>
      <c r="DW19" s="34" t="n"/>
      <c r="DX19" s="34" t="n"/>
      <c r="DY19" s="34" t="n"/>
      <c r="DZ19" s="34" t="n"/>
      <c r="EA19" s="34" t="n"/>
      <c r="EB19" s="34" t="n"/>
      <c r="EC19" s="34" t="n"/>
      <c r="ED19" s="34" t="n"/>
      <c r="EE19" s="34" t="n"/>
      <c r="EF19" s="34" t="n"/>
      <c r="EG19" s="34" t="n"/>
      <c r="EH19" s="34" t="n"/>
      <c r="EI19" s="34" t="n"/>
      <c r="EJ19" s="34" t="n"/>
      <c r="EK19" s="34" t="n"/>
      <c r="EL19" s="34" t="n"/>
      <c r="EM19" s="34" t="n"/>
      <c r="EN19" s="34" t="n"/>
      <c r="EO19" s="34" t="n"/>
      <c r="EP19" s="34" t="n"/>
      <c r="EQ19" s="34" t="n"/>
      <c r="ER19" s="34" t="n"/>
      <c r="ES19" s="34" t="n"/>
      <c r="ET19" s="34" t="n"/>
      <c r="EU19" s="34" t="n"/>
      <c r="EV19" s="34" t="n"/>
      <c r="EW19" s="34" t="n"/>
      <c r="EX19" s="34" t="n"/>
      <c r="EY19" s="34" t="n"/>
      <c r="EZ19" s="34" t="n"/>
      <c r="FA19" s="34" t="n"/>
      <c r="FB19" s="34" t="n"/>
      <c r="FC19" s="34" t="n"/>
      <c r="FD19" s="34" t="n"/>
      <c r="FE19" s="34" t="n"/>
      <c r="FF19" s="34" t="n"/>
      <c r="FG19" s="34" t="n"/>
      <c r="FH19" s="34" t="n"/>
      <c r="FI19" s="34" t="n"/>
      <c r="FJ19" s="34" t="n"/>
      <c r="FK19" s="34" t="n"/>
      <c r="FL19" s="34" t="n"/>
      <c r="FM19" s="34" t="n"/>
      <c r="FN19" s="34" t="n"/>
      <c r="FO19" s="34" t="n"/>
      <c r="FP19" s="34" t="n"/>
      <c r="FQ19" s="34" t="n"/>
      <c r="FR19" s="34" t="n"/>
      <c r="FS19" s="34" t="n"/>
      <c r="FT19" s="34" t="n"/>
      <c r="FU19" s="34" t="n"/>
      <c r="FV19" s="34" t="n"/>
      <c r="FW19" s="34" t="n"/>
      <c r="FX19" s="34" t="n"/>
      <c r="FY19" s="34" t="n"/>
      <c r="FZ19" s="34" t="n"/>
      <c r="GA19" s="34" t="n"/>
    </row>
    <row r="20">
      <c r="A20" s="24" t="inlineStr">
        <is>
          <t>Streaming Active?</t>
        </is>
      </c>
      <c r="B20" s="53" t="inlineStr">
        <is>
          <t>Yes</t>
        </is>
      </c>
    </row>
    <row r="21">
      <c r="A21" s="24" t="inlineStr">
        <is>
          <t>Streaming Type</t>
        </is>
      </c>
      <c r="B21" s="54" t="inlineStr">
        <is>
          <t>By-product (Gold)</t>
        </is>
      </c>
    </row>
    <row r="22">
      <c r="A22" s="24" t="inlineStr">
        <is>
          <t>Upfront Deposit Received</t>
        </is>
      </c>
      <c r="B22" s="36" t="n">
        <v>75000</v>
      </c>
      <c r="C22" s="25" t="inlineStr">
        <is>
          <t>$'000</t>
        </is>
      </c>
    </row>
    <row r="23">
      <c r="A23" s="24" t="inlineStr">
        <is>
          <t>% of By-product Streamed</t>
        </is>
      </c>
      <c r="B23" s="41" t="n">
        <v>0.75</v>
      </c>
    </row>
    <row r="24">
      <c r="A24" s="24" t="inlineStr">
        <is>
          <t>Stream Purchase Price (% of spot)</t>
        </is>
      </c>
      <c r="B24" s="41" t="n">
        <v>0.2</v>
      </c>
    </row>
    <row r="25">
      <c r="A25" s="24" t="inlineStr">
        <is>
          <t>Streamed By-product (oz delivered)</t>
        </is>
      </c>
      <c r="B25" s="25" t="inlineStr">
        <is>
          <t>oz</t>
        </is>
      </c>
      <c r="C25" s="35">
        <f>SUM(D25:GA25)</f>
        <v/>
      </c>
      <c r="D25" s="37">
        <f>IF(B20="Yes",i_MiningPlan!D31*B23,0)</f>
        <v/>
      </c>
      <c r="E25" s="37">
        <f>IF(B20="Yes",i_MiningPlan!E31*B23,0)</f>
        <v/>
      </c>
      <c r="F25" s="37">
        <f>IF(B20="Yes",i_MiningPlan!F31*B23,0)</f>
        <v/>
      </c>
      <c r="G25" s="37">
        <f>IF(B20="Yes",i_MiningPlan!G31*B23,0)</f>
        <v/>
      </c>
      <c r="H25" s="37">
        <f>IF(B20="Yes",i_MiningPlan!H31*B23,0)</f>
        <v/>
      </c>
      <c r="I25" s="37">
        <f>IF(B20="Yes",i_MiningPlan!I31*B23,0)</f>
        <v/>
      </c>
      <c r="J25" s="37">
        <f>IF(B20="Yes",i_MiningPlan!J31*B23,0)</f>
        <v/>
      </c>
      <c r="K25" s="37">
        <f>IF(B20="Yes",i_MiningPlan!K31*B23,0)</f>
        <v/>
      </c>
      <c r="L25" s="37">
        <f>IF(B20="Yes",i_MiningPlan!L31*B23,0)</f>
        <v/>
      </c>
      <c r="M25" s="37">
        <f>IF(B20="Yes",i_MiningPlan!M31*B23,0)</f>
        <v/>
      </c>
      <c r="N25" s="37">
        <f>IF(B20="Yes",i_MiningPlan!N31*B23,0)</f>
        <v/>
      </c>
      <c r="O25" s="37">
        <f>IF(B20="Yes",i_MiningPlan!O31*B23,0)</f>
        <v/>
      </c>
      <c r="P25" s="37">
        <f>IF(B20="Yes",i_MiningPlan!P31*B23,0)</f>
        <v/>
      </c>
      <c r="Q25" s="37">
        <f>IF(B20="Yes",i_MiningPlan!Q31*B23,0)</f>
        <v/>
      </c>
      <c r="R25" s="37">
        <f>IF(B20="Yes",i_MiningPlan!R31*B23,0)</f>
        <v/>
      </c>
      <c r="S25" s="37">
        <f>IF(B20="Yes",i_MiningPlan!S31*B23,0)</f>
        <v/>
      </c>
      <c r="T25" s="37">
        <f>IF(B20="Yes",i_MiningPlan!T31*B23,0)</f>
        <v/>
      </c>
      <c r="U25" s="37">
        <f>IF(B20="Yes",i_MiningPlan!U31*B23,0)</f>
        <v/>
      </c>
      <c r="V25" s="37">
        <f>IF(B20="Yes",i_MiningPlan!V31*B23,0)</f>
        <v/>
      </c>
      <c r="W25" s="37">
        <f>IF(B20="Yes",i_MiningPlan!W31*B23,0)</f>
        <v/>
      </c>
      <c r="X25" s="37">
        <f>IF(B20="Yes",i_MiningPlan!X31*B23,0)</f>
        <v/>
      </c>
      <c r="Y25" s="37">
        <f>IF(B20="Yes",i_MiningPlan!Y31*B23,0)</f>
        <v/>
      </c>
      <c r="Z25" s="37">
        <f>IF(B20="Yes",i_MiningPlan!Z31*B23,0)</f>
        <v/>
      </c>
      <c r="AA25" s="37">
        <f>IF(B20="Yes",i_MiningPlan!AA31*B23,0)</f>
        <v/>
      </c>
      <c r="AB25" s="37">
        <f>IF(B20="Yes",i_MiningPlan!AB31*B23,0)</f>
        <v/>
      </c>
      <c r="AC25" s="37">
        <f>IF(B20="Yes",i_MiningPlan!AC31*B23,0)</f>
        <v/>
      </c>
      <c r="AD25" s="37">
        <f>IF(B20="Yes",i_MiningPlan!AD31*B23,0)</f>
        <v/>
      </c>
      <c r="AE25" s="37">
        <f>IF(B20="Yes",i_MiningPlan!AE31*B23,0)</f>
        <v/>
      </c>
      <c r="AF25" s="37">
        <f>IF(B20="Yes",i_MiningPlan!AF31*B23,0)</f>
        <v/>
      </c>
      <c r="AG25" s="37">
        <f>IF(B20="Yes",i_MiningPlan!AG31*B23,0)</f>
        <v/>
      </c>
      <c r="AH25" s="37">
        <f>IF(B20="Yes",i_MiningPlan!AH31*B23,0)</f>
        <v/>
      </c>
      <c r="AI25" s="37">
        <f>IF(B20="Yes",i_MiningPlan!AI31*B23,0)</f>
        <v/>
      </c>
      <c r="AJ25" s="37">
        <f>IF(B20="Yes",i_MiningPlan!AJ31*B23,0)</f>
        <v/>
      </c>
      <c r="AK25" s="37">
        <f>IF(B20="Yes",i_MiningPlan!AK31*B23,0)</f>
        <v/>
      </c>
      <c r="AL25" s="37">
        <f>IF(B20="Yes",i_MiningPlan!AL31*B23,0)</f>
        <v/>
      </c>
      <c r="AM25" s="37">
        <f>IF(B20="Yes",i_MiningPlan!AM31*B23,0)</f>
        <v/>
      </c>
      <c r="AN25" s="37">
        <f>IF(B20="Yes",i_MiningPlan!AN31*B23,0)</f>
        <v/>
      </c>
      <c r="AO25" s="37">
        <f>IF(B20="Yes",i_MiningPlan!AO31*B23,0)</f>
        <v/>
      </c>
      <c r="AP25" s="37">
        <f>IF(B20="Yes",i_MiningPlan!AP31*B23,0)</f>
        <v/>
      </c>
      <c r="AQ25" s="37">
        <f>IF(B20="Yes",i_MiningPlan!AQ31*B23,0)</f>
        <v/>
      </c>
      <c r="AR25" s="37">
        <f>IF(B20="Yes",i_MiningPlan!AR31*B23,0)</f>
        <v/>
      </c>
      <c r="AS25" s="37">
        <f>IF(B20="Yes",i_MiningPlan!AS31*B23,0)</f>
        <v/>
      </c>
      <c r="AT25" s="37">
        <f>IF(B20="Yes",i_MiningPlan!AT31*B23,0)</f>
        <v/>
      </c>
      <c r="AU25" s="37">
        <f>IF(B20="Yes",i_MiningPlan!AU31*B23,0)</f>
        <v/>
      </c>
      <c r="AV25" s="37">
        <f>IF(B20="Yes",i_MiningPlan!AV31*B23,0)</f>
        <v/>
      </c>
      <c r="AW25" s="37">
        <f>IF(B20="Yes",i_MiningPlan!AW31*B23,0)</f>
        <v/>
      </c>
      <c r="AX25" s="37">
        <f>IF(B20="Yes",i_MiningPlan!AX31*B23,0)</f>
        <v/>
      </c>
      <c r="AY25" s="37">
        <f>IF(B20="Yes",i_MiningPlan!AY31*B23,0)</f>
        <v/>
      </c>
      <c r="AZ25" s="37">
        <f>IF(B20="Yes",i_MiningPlan!AZ31*B23,0)</f>
        <v/>
      </c>
      <c r="BA25" s="37">
        <f>IF(B20="Yes",i_MiningPlan!BA31*B23,0)</f>
        <v/>
      </c>
      <c r="BB25" s="37">
        <f>IF(B20="Yes",i_MiningPlan!BB31*B23,0)</f>
        <v/>
      </c>
      <c r="BC25" s="37">
        <f>IF(B20="Yes",i_MiningPlan!BC31*B23,0)</f>
        <v/>
      </c>
      <c r="BD25" s="37">
        <f>IF(B20="Yes",i_MiningPlan!BD31*B23,0)</f>
        <v/>
      </c>
      <c r="BE25" s="37">
        <f>IF(B20="Yes",i_MiningPlan!BE31*B23,0)</f>
        <v/>
      </c>
      <c r="BF25" s="37">
        <f>IF(B20="Yes",i_MiningPlan!BF31*B23,0)</f>
        <v/>
      </c>
      <c r="BG25" s="37">
        <f>IF(B20="Yes",i_MiningPlan!BG31*B23,0)</f>
        <v/>
      </c>
      <c r="BH25" s="37">
        <f>IF(B20="Yes",i_MiningPlan!BH31*B23,0)</f>
        <v/>
      </c>
      <c r="BI25" s="37">
        <f>IF(B20="Yes",i_MiningPlan!BI31*B23,0)</f>
        <v/>
      </c>
      <c r="BJ25" s="37">
        <f>IF(B20="Yes",i_MiningPlan!BJ31*B23,0)</f>
        <v/>
      </c>
      <c r="BK25" s="37">
        <f>IF(B20="Yes",i_MiningPlan!BK31*B23,0)</f>
        <v/>
      </c>
      <c r="BL25" s="37">
        <f>IF(B20="Yes",i_MiningPlan!BL31*B23,0)</f>
        <v/>
      </c>
      <c r="BM25" s="37">
        <f>IF(B20="Yes",i_MiningPlan!BM31*B23,0)</f>
        <v/>
      </c>
      <c r="BN25" s="37">
        <f>IF(B20="Yes",i_MiningPlan!BN31*B23,0)</f>
        <v/>
      </c>
      <c r="BO25" s="37">
        <f>IF(B20="Yes",i_MiningPlan!BO31*B23,0)</f>
        <v/>
      </c>
      <c r="BP25" s="37">
        <f>IF(B20="Yes",i_MiningPlan!BP31*B23,0)</f>
        <v/>
      </c>
      <c r="BQ25" s="37">
        <f>IF(B20="Yes",i_MiningPlan!BQ31*B23,0)</f>
        <v/>
      </c>
      <c r="BR25" s="37">
        <f>IF(B20="Yes",i_MiningPlan!BR31*B23,0)</f>
        <v/>
      </c>
      <c r="BS25" s="37">
        <f>IF(B20="Yes",i_MiningPlan!BS31*B23,0)</f>
        <v/>
      </c>
      <c r="BT25" s="37">
        <f>IF(B20="Yes",i_MiningPlan!BT31*B23,0)</f>
        <v/>
      </c>
      <c r="BU25" s="37">
        <f>IF(B20="Yes",i_MiningPlan!BU31*B23,0)</f>
        <v/>
      </c>
      <c r="BV25" s="37">
        <f>IF(B20="Yes",i_MiningPlan!BV31*B23,0)</f>
        <v/>
      </c>
      <c r="BW25" s="37">
        <f>IF(B20="Yes",i_MiningPlan!BW31*B23,0)</f>
        <v/>
      </c>
      <c r="BX25" s="37">
        <f>IF(B20="Yes",i_MiningPlan!BX31*B23,0)</f>
        <v/>
      </c>
      <c r="BY25" s="37">
        <f>IF(B20="Yes",i_MiningPlan!BY31*B23,0)</f>
        <v/>
      </c>
      <c r="BZ25" s="37">
        <f>IF(B20="Yes",i_MiningPlan!BZ31*B23,0)</f>
        <v/>
      </c>
      <c r="CA25" s="37">
        <f>IF(B20="Yes",i_MiningPlan!CA31*B23,0)</f>
        <v/>
      </c>
      <c r="CB25" s="37">
        <f>IF(B20="Yes",i_MiningPlan!CB31*B23,0)</f>
        <v/>
      </c>
      <c r="CC25" s="37">
        <f>IF(B20="Yes",i_MiningPlan!CC31*B23,0)</f>
        <v/>
      </c>
      <c r="CD25" s="37">
        <f>IF(B20="Yes",i_MiningPlan!CD31*B23,0)</f>
        <v/>
      </c>
      <c r="CE25" s="37">
        <f>IF(B20="Yes",i_MiningPlan!CE31*B23,0)</f>
        <v/>
      </c>
      <c r="CF25" s="37">
        <f>IF(B20="Yes",i_MiningPlan!CF31*B23,0)</f>
        <v/>
      </c>
      <c r="CG25" s="37">
        <f>IF(B20="Yes",i_MiningPlan!CG31*B23,0)</f>
        <v/>
      </c>
      <c r="CH25" s="37">
        <f>IF(B20="Yes",i_MiningPlan!CH31*B23,0)</f>
        <v/>
      </c>
      <c r="CI25" s="37">
        <f>IF(B20="Yes",i_MiningPlan!CI31*B23,0)</f>
        <v/>
      </c>
      <c r="CJ25" s="37">
        <f>IF(B20="Yes",i_MiningPlan!CJ31*B23,0)</f>
        <v/>
      </c>
      <c r="CK25" s="37">
        <f>IF(B20="Yes",i_MiningPlan!CK31*B23,0)</f>
        <v/>
      </c>
      <c r="CL25" s="37">
        <f>IF(B20="Yes",i_MiningPlan!CL31*B23,0)</f>
        <v/>
      </c>
      <c r="CM25" s="37">
        <f>IF(B20="Yes",i_MiningPlan!CM31*B23,0)</f>
        <v/>
      </c>
      <c r="CN25" s="37">
        <f>IF(B20="Yes",i_MiningPlan!CN31*B23,0)</f>
        <v/>
      </c>
      <c r="CO25" s="37">
        <f>IF(B20="Yes",i_MiningPlan!CO31*B23,0)</f>
        <v/>
      </c>
      <c r="CP25" s="37">
        <f>IF(B20="Yes",i_MiningPlan!CP31*B23,0)</f>
        <v/>
      </c>
      <c r="CQ25" s="37">
        <f>IF(B20="Yes",i_MiningPlan!CQ31*B23,0)</f>
        <v/>
      </c>
      <c r="CR25" s="37">
        <f>IF(B20="Yes",i_MiningPlan!CR31*B23,0)</f>
        <v/>
      </c>
      <c r="CS25" s="37">
        <f>IF(B20="Yes",i_MiningPlan!CS31*B23,0)</f>
        <v/>
      </c>
      <c r="CT25" s="37">
        <f>IF(B20="Yes",i_MiningPlan!CT31*B23,0)</f>
        <v/>
      </c>
      <c r="CU25" s="37">
        <f>IF(B20="Yes",i_MiningPlan!CU31*B23,0)</f>
        <v/>
      </c>
      <c r="CV25" s="37">
        <f>IF(B20="Yes",i_MiningPlan!CV31*B23,0)</f>
        <v/>
      </c>
      <c r="CW25" s="37">
        <f>IF(B20="Yes",i_MiningPlan!CW31*B23,0)</f>
        <v/>
      </c>
      <c r="CX25" s="37">
        <f>IF(B20="Yes",i_MiningPlan!CX31*B23,0)</f>
        <v/>
      </c>
      <c r="CY25" s="37">
        <f>IF(B20="Yes",i_MiningPlan!CY31*B23,0)</f>
        <v/>
      </c>
      <c r="CZ25" s="37">
        <f>IF(B20="Yes",i_MiningPlan!CZ31*B23,0)</f>
        <v/>
      </c>
      <c r="DA25" s="37">
        <f>IF(B20="Yes",i_MiningPlan!DA31*B23,0)</f>
        <v/>
      </c>
      <c r="DB25" s="37">
        <f>IF(B20="Yes",i_MiningPlan!DB31*B23,0)</f>
        <v/>
      </c>
      <c r="DC25" s="37">
        <f>IF(B20="Yes",i_MiningPlan!DC31*B23,0)</f>
        <v/>
      </c>
      <c r="DD25" s="37">
        <f>IF(B20="Yes",i_MiningPlan!DD31*B23,0)</f>
        <v/>
      </c>
      <c r="DE25" s="37">
        <f>IF(B20="Yes",i_MiningPlan!DE31*B23,0)</f>
        <v/>
      </c>
      <c r="DF25" s="37">
        <f>IF(B20="Yes",i_MiningPlan!DF31*B23,0)</f>
        <v/>
      </c>
      <c r="DG25" s="37">
        <f>IF(B20="Yes",i_MiningPlan!DG31*B23,0)</f>
        <v/>
      </c>
      <c r="DH25" s="37">
        <f>IF(B20="Yes",i_MiningPlan!DH31*B23,0)</f>
        <v/>
      </c>
      <c r="DI25" s="37">
        <f>IF(B20="Yes",i_MiningPlan!DI31*B23,0)</f>
        <v/>
      </c>
      <c r="DJ25" s="37">
        <f>IF(B20="Yes",i_MiningPlan!DJ31*B23,0)</f>
        <v/>
      </c>
      <c r="DK25" s="37">
        <f>IF(B20="Yes",i_MiningPlan!DK31*B23,0)</f>
        <v/>
      </c>
      <c r="DL25" s="37">
        <f>IF(B20="Yes",i_MiningPlan!DL31*B23,0)</f>
        <v/>
      </c>
      <c r="DM25" s="37">
        <f>IF(B20="Yes",i_MiningPlan!DM31*B23,0)</f>
        <v/>
      </c>
      <c r="DN25" s="37">
        <f>IF(B20="Yes",i_MiningPlan!DN31*B23,0)</f>
        <v/>
      </c>
      <c r="DO25" s="37">
        <f>IF(B20="Yes",i_MiningPlan!DO31*B23,0)</f>
        <v/>
      </c>
      <c r="DP25" s="37">
        <f>IF(B20="Yes",i_MiningPlan!DP31*B23,0)</f>
        <v/>
      </c>
      <c r="DQ25" s="37">
        <f>IF(B20="Yes",i_MiningPlan!DQ31*B23,0)</f>
        <v/>
      </c>
      <c r="DR25" s="37">
        <f>IF(B20="Yes",i_MiningPlan!DR31*B23,0)</f>
        <v/>
      </c>
      <c r="DS25" s="37">
        <f>IF(B20="Yes",i_MiningPlan!DS31*B23,0)</f>
        <v/>
      </c>
      <c r="DT25" s="37">
        <f>IF(B20="Yes",i_MiningPlan!DT31*B23,0)</f>
        <v/>
      </c>
      <c r="DU25" s="37">
        <f>IF(B20="Yes",i_MiningPlan!DU31*B23,0)</f>
        <v/>
      </c>
      <c r="DV25" s="37">
        <f>IF(B20="Yes",i_MiningPlan!DV31*B23,0)</f>
        <v/>
      </c>
      <c r="DW25" s="37">
        <f>IF(B20="Yes",i_MiningPlan!DW31*B23,0)</f>
        <v/>
      </c>
      <c r="DX25" s="37">
        <f>IF(B20="Yes",i_MiningPlan!DX31*B23,0)</f>
        <v/>
      </c>
      <c r="DY25" s="37">
        <f>IF(B20="Yes",i_MiningPlan!DY31*B23,0)</f>
        <v/>
      </c>
      <c r="DZ25" s="37">
        <f>IF(B20="Yes",i_MiningPlan!DZ31*B23,0)</f>
        <v/>
      </c>
      <c r="EA25" s="37">
        <f>IF(B20="Yes",i_MiningPlan!EA31*B23,0)</f>
        <v/>
      </c>
      <c r="EB25" s="37">
        <f>IF(B20="Yes",i_MiningPlan!EB31*B23,0)</f>
        <v/>
      </c>
      <c r="EC25" s="37">
        <f>IF(B20="Yes",i_MiningPlan!EC31*B23,0)</f>
        <v/>
      </c>
      <c r="ED25" s="37">
        <f>IF(B20="Yes",i_MiningPlan!ED31*B23,0)</f>
        <v/>
      </c>
      <c r="EE25" s="37">
        <f>IF(B20="Yes",i_MiningPlan!EE31*B23,0)</f>
        <v/>
      </c>
      <c r="EF25" s="37">
        <f>IF(B20="Yes",i_MiningPlan!EF31*B23,0)</f>
        <v/>
      </c>
      <c r="EG25" s="37">
        <f>IF(B20="Yes",i_MiningPlan!EG31*B23,0)</f>
        <v/>
      </c>
      <c r="EH25" s="37">
        <f>IF(B20="Yes",i_MiningPlan!EH31*B23,0)</f>
        <v/>
      </c>
      <c r="EI25" s="37">
        <f>IF(B20="Yes",i_MiningPlan!EI31*B23,0)</f>
        <v/>
      </c>
      <c r="EJ25" s="37">
        <f>IF(B20="Yes",i_MiningPlan!EJ31*B23,0)</f>
        <v/>
      </c>
      <c r="EK25" s="37">
        <f>IF(B20="Yes",i_MiningPlan!EK31*B23,0)</f>
        <v/>
      </c>
      <c r="EL25" s="37">
        <f>IF(B20="Yes",i_MiningPlan!EL31*B23,0)</f>
        <v/>
      </c>
      <c r="EM25" s="37">
        <f>IF(B20="Yes",i_MiningPlan!EM31*B23,0)</f>
        <v/>
      </c>
      <c r="EN25" s="37">
        <f>IF(B20="Yes",i_MiningPlan!EN31*B23,0)</f>
        <v/>
      </c>
      <c r="EO25" s="37">
        <f>IF(B20="Yes",i_MiningPlan!EO31*B23,0)</f>
        <v/>
      </c>
      <c r="EP25" s="37">
        <f>IF(B20="Yes",i_MiningPlan!EP31*B23,0)</f>
        <v/>
      </c>
      <c r="EQ25" s="37">
        <f>IF(B20="Yes",i_MiningPlan!EQ31*B23,0)</f>
        <v/>
      </c>
      <c r="ER25" s="37">
        <f>IF(B20="Yes",i_MiningPlan!ER31*B23,0)</f>
        <v/>
      </c>
      <c r="ES25" s="37">
        <f>IF(B20="Yes",i_MiningPlan!ES31*B23,0)</f>
        <v/>
      </c>
      <c r="ET25" s="37">
        <f>IF(B20="Yes",i_MiningPlan!ET31*B23,0)</f>
        <v/>
      </c>
      <c r="EU25" s="37">
        <f>IF(B20="Yes",i_MiningPlan!EU31*B23,0)</f>
        <v/>
      </c>
      <c r="EV25" s="37">
        <f>IF(B20="Yes",i_MiningPlan!EV31*B23,0)</f>
        <v/>
      </c>
      <c r="EW25" s="37">
        <f>IF(B20="Yes",i_MiningPlan!EW31*B23,0)</f>
        <v/>
      </c>
      <c r="EX25" s="37">
        <f>IF(B20="Yes",i_MiningPlan!EX31*B23,0)</f>
        <v/>
      </c>
      <c r="EY25" s="37">
        <f>IF(B20="Yes",i_MiningPlan!EY31*B23,0)</f>
        <v/>
      </c>
      <c r="EZ25" s="37">
        <f>IF(B20="Yes",i_MiningPlan!EZ31*B23,0)</f>
        <v/>
      </c>
      <c r="FA25" s="37">
        <f>IF(B20="Yes",i_MiningPlan!FA31*B23,0)</f>
        <v/>
      </c>
      <c r="FB25" s="37">
        <f>IF(B20="Yes",i_MiningPlan!FB31*B23,0)</f>
        <v/>
      </c>
      <c r="FC25" s="37">
        <f>IF(B20="Yes",i_MiningPlan!FC31*B23,0)</f>
        <v/>
      </c>
      <c r="FD25" s="37">
        <f>IF(B20="Yes",i_MiningPlan!FD31*B23,0)</f>
        <v/>
      </c>
      <c r="FE25" s="37">
        <f>IF(B20="Yes",i_MiningPlan!FE31*B23,0)</f>
        <v/>
      </c>
      <c r="FF25" s="37">
        <f>IF(B20="Yes",i_MiningPlan!FF31*B23,0)</f>
        <v/>
      </c>
      <c r="FG25" s="37">
        <f>IF(B20="Yes",i_MiningPlan!FG31*B23,0)</f>
        <v/>
      </c>
      <c r="FH25" s="37">
        <f>IF(B20="Yes",i_MiningPlan!FH31*B23,0)</f>
        <v/>
      </c>
      <c r="FI25" s="37">
        <f>IF(B20="Yes",i_MiningPlan!FI31*B23,0)</f>
        <v/>
      </c>
      <c r="FJ25" s="37">
        <f>IF(B20="Yes",i_MiningPlan!FJ31*B23,0)</f>
        <v/>
      </c>
      <c r="FK25" s="37">
        <f>IF(B20="Yes",i_MiningPlan!FK31*B23,0)</f>
        <v/>
      </c>
      <c r="FL25" s="37">
        <f>IF(B20="Yes",i_MiningPlan!FL31*B23,0)</f>
        <v/>
      </c>
      <c r="FM25" s="37">
        <f>IF(B20="Yes",i_MiningPlan!FM31*B23,0)</f>
        <v/>
      </c>
      <c r="FN25" s="37">
        <f>IF(B20="Yes",i_MiningPlan!FN31*B23,0)</f>
        <v/>
      </c>
      <c r="FO25" s="37">
        <f>IF(B20="Yes",i_MiningPlan!FO31*B23,0)</f>
        <v/>
      </c>
      <c r="FP25" s="37">
        <f>IF(B20="Yes",i_MiningPlan!FP31*B23,0)</f>
        <v/>
      </c>
      <c r="FQ25" s="37">
        <f>IF(B20="Yes",i_MiningPlan!FQ31*B23,0)</f>
        <v/>
      </c>
      <c r="FR25" s="37">
        <f>IF(B20="Yes",i_MiningPlan!FR31*B23,0)</f>
        <v/>
      </c>
      <c r="FS25" s="37">
        <f>IF(B20="Yes",i_MiningPlan!FS31*B23,0)</f>
        <v/>
      </c>
      <c r="FT25" s="37">
        <f>IF(B20="Yes",i_MiningPlan!FT31*B23,0)</f>
        <v/>
      </c>
      <c r="FU25" s="37">
        <f>IF(B20="Yes",i_MiningPlan!FU31*B23,0)</f>
        <v/>
      </c>
      <c r="FV25" s="37">
        <f>IF(B20="Yes",i_MiningPlan!FV31*B23,0)</f>
        <v/>
      </c>
      <c r="FW25" s="37">
        <f>IF(B20="Yes",i_MiningPlan!FW31*B23,0)</f>
        <v/>
      </c>
      <c r="FX25" s="37">
        <f>IF(B20="Yes",i_MiningPlan!FX31*B23,0)</f>
        <v/>
      </c>
      <c r="FY25" s="37">
        <f>IF(B20="Yes",i_MiningPlan!FY31*B23,0)</f>
        <v/>
      </c>
      <c r="FZ25" s="37">
        <f>IF(B20="Yes",i_MiningPlan!FZ31*B23,0)</f>
        <v/>
      </c>
      <c r="GA25" s="37">
        <f>IF(B20="Yes",i_MiningPlan!GA31*B23,0)</f>
        <v/>
      </c>
    </row>
    <row r="26">
      <c r="A26" s="24" t="inlineStr">
        <is>
          <t>Stream Revenue Received</t>
        </is>
      </c>
      <c r="B26" s="25" t="inlineStr">
        <is>
          <t>$'000</t>
        </is>
      </c>
      <c r="C26" s="35">
        <f>SUM(D26:GA26)</f>
        <v/>
      </c>
      <c r="D26" s="47">
        <f>D25*D10*B24/1000</f>
        <v/>
      </c>
      <c r="E26" s="47">
        <f>E25*E10*B24/1000</f>
        <v/>
      </c>
      <c r="F26" s="47">
        <f>F25*F10*B24/1000</f>
        <v/>
      </c>
      <c r="G26" s="47">
        <f>G25*G10*B24/1000</f>
        <v/>
      </c>
      <c r="H26" s="47">
        <f>H25*H10*B24/1000</f>
        <v/>
      </c>
      <c r="I26" s="47">
        <f>I25*I10*B24/1000</f>
        <v/>
      </c>
      <c r="J26" s="47">
        <f>J25*J10*B24/1000</f>
        <v/>
      </c>
      <c r="K26" s="47">
        <f>K25*K10*B24/1000</f>
        <v/>
      </c>
      <c r="L26" s="47">
        <f>L25*L10*B24/1000</f>
        <v/>
      </c>
      <c r="M26" s="47">
        <f>M25*M10*B24/1000</f>
        <v/>
      </c>
      <c r="N26" s="47">
        <f>N25*N10*B24/1000</f>
        <v/>
      </c>
      <c r="O26" s="47">
        <f>O25*O10*B24/1000</f>
        <v/>
      </c>
      <c r="P26" s="47">
        <f>P25*P10*B24/1000</f>
        <v/>
      </c>
      <c r="Q26" s="47">
        <f>Q25*Q10*B24/1000</f>
        <v/>
      </c>
      <c r="R26" s="47">
        <f>R25*R10*B24/1000</f>
        <v/>
      </c>
      <c r="S26" s="47">
        <f>S25*S10*B24/1000</f>
        <v/>
      </c>
      <c r="T26" s="47">
        <f>T25*T10*B24/1000</f>
        <v/>
      </c>
      <c r="U26" s="47">
        <f>U25*U10*B24/1000</f>
        <v/>
      </c>
      <c r="V26" s="47">
        <f>V25*V10*B24/1000</f>
        <v/>
      </c>
      <c r="W26" s="47">
        <f>W25*W10*B24/1000</f>
        <v/>
      </c>
      <c r="X26" s="47">
        <f>X25*X10*B24/1000</f>
        <v/>
      </c>
      <c r="Y26" s="47">
        <f>Y25*Y10*B24/1000</f>
        <v/>
      </c>
      <c r="Z26" s="47">
        <f>Z25*Z10*B24/1000</f>
        <v/>
      </c>
      <c r="AA26" s="47">
        <f>AA25*AA10*B24/1000</f>
        <v/>
      </c>
      <c r="AB26" s="47">
        <f>AB25*AB10*B24/1000</f>
        <v/>
      </c>
      <c r="AC26" s="47">
        <f>AC25*AC10*B24/1000</f>
        <v/>
      </c>
      <c r="AD26" s="47">
        <f>AD25*AD10*B24/1000</f>
        <v/>
      </c>
      <c r="AE26" s="47">
        <f>AE25*AE10*B24/1000</f>
        <v/>
      </c>
      <c r="AF26" s="47">
        <f>AF25*AF10*B24/1000</f>
        <v/>
      </c>
      <c r="AG26" s="47">
        <f>AG25*AG10*B24/1000</f>
        <v/>
      </c>
      <c r="AH26" s="47">
        <f>AH25*AH10*B24/1000</f>
        <v/>
      </c>
      <c r="AI26" s="47">
        <f>AI25*AI10*B24/1000</f>
        <v/>
      </c>
      <c r="AJ26" s="47">
        <f>AJ25*AJ10*B24/1000</f>
        <v/>
      </c>
      <c r="AK26" s="47">
        <f>AK25*AK10*B24/1000</f>
        <v/>
      </c>
      <c r="AL26" s="47">
        <f>AL25*AL10*B24/1000</f>
        <v/>
      </c>
      <c r="AM26" s="47">
        <f>AM25*AM10*B24/1000</f>
        <v/>
      </c>
      <c r="AN26" s="47">
        <f>AN25*AN10*B24/1000</f>
        <v/>
      </c>
      <c r="AO26" s="47">
        <f>AO25*AO10*B24/1000</f>
        <v/>
      </c>
      <c r="AP26" s="47">
        <f>AP25*AP10*B24/1000</f>
        <v/>
      </c>
      <c r="AQ26" s="47">
        <f>AQ25*AQ10*B24/1000</f>
        <v/>
      </c>
      <c r="AR26" s="47">
        <f>AR25*AR10*B24/1000</f>
        <v/>
      </c>
      <c r="AS26" s="47">
        <f>AS25*AS10*B24/1000</f>
        <v/>
      </c>
      <c r="AT26" s="47">
        <f>AT25*AT10*B24/1000</f>
        <v/>
      </c>
      <c r="AU26" s="47">
        <f>AU25*AU10*B24/1000</f>
        <v/>
      </c>
      <c r="AV26" s="47">
        <f>AV25*AV10*B24/1000</f>
        <v/>
      </c>
      <c r="AW26" s="47">
        <f>AW25*AW10*B24/1000</f>
        <v/>
      </c>
      <c r="AX26" s="47">
        <f>AX25*AX10*B24/1000</f>
        <v/>
      </c>
      <c r="AY26" s="47">
        <f>AY25*AY10*B24/1000</f>
        <v/>
      </c>
      <c r="AZ26" s="47">
        <f>AZ25*AZ10*B24/1000</f>
        <v/>
      </c>
      <c r="BA26" s="47">
        <f>BA25*BA10*B24/1000</f>
        <v/>
      </c>
      <c r="BB26" s="47">
        <f>BB25*BB10*B24/1000</f>
        <v/>
      </c>
      <c r="BC26" s="47">
        <f>BC25*BC10*B24/1000</f>
        <v/>
      </c>
      <c r="BD26" s="47">
        <f>BD25*BD10*B24/1000</f>
        <v/>
      </c>
      <c r="BE26" s="47">
        <f>BE25*BE10*B24/1000</f>
        <v/>
      </c>
      <c r="BF26" s="47">
        <f>BF25*BF10*B24/1000</f>
        <v/>
      </c>
      <c r="BG26" s="47">
        <f>BG25*BG10*B24/1000</f>
        <v/>
      </c>
      <c r="BH26" s="47">
        <f>BH25*BH10*B24/1000</f>
        <v/>
      </c>
      <c r="BI26" s="47">
        <f>BI25*BI10*B24/1000</f>
        <v/>
      </c>
      <c r="BJ26" s="47">
        <f>BJ25*BJ10*B24/1000</f>
        <v/>
      </c>
      <c r="BK26" s="47">
        <f>BK25*BK10*B24/1000</f>
        <v/>
      </c>
      <c r="BL26" s="47">
        <f>BL25*BL10*B24/1000</f>
        <v/>
      </c>
      <c r="BM26" s="47">
        <f>BM25*BM10*B24/1000</f>
        <v/>
      </c>
      <c r="BN26" s="47">
        <f>BN25*BN10*B24/1000</f>
        <v/>
      </c>
      <c r="BO26" s="47">
        <f>BO25*BO10*B24/1000</f>
        <v/>
      </c>
      <c r="BP26" s="47">
        <f>BP25*BP10*B24/1000</f>
        <v/>
      </c>
      <c r="BQ26" s="47">
        <f>BQ25*BQ10*B24/1000</f>
        <v/>
      </c>
      <c r="BR26" s="47">
        <f>BR25*BR10*B24/1000</f>
        <v/>
      </c>
      <c r="BS26" s="47">
        <f>BS25*BS10*B24/1000</f>
        <v/>
      </c>
      <c r="BT26" s="47">
        <f>BT25*BT10*B24/1000</f>
        <v/>
      </c>
      <c r="BU26" s="47">
        <f>BU25*BU10*B24/1000</f>
        <v/>
      </c>
      <c r="BV26" s="47">
        <f>BV25*BV10*B24/1000</f>
        <v/>
      </c>
      <c r="BW26" s="47">
        <f>BW25*BW10*B24/1000</f>
        <v/>
      </c>
      <c r="BX26" s="47">
        <f>BX25*BX10*B24/1000</f>
        <v/>
      </c>
      <c r="BY26" s="47">
        <f>BY25*BY10*B24/1000</f>
        <v/>
      </c>
      <c r="BZ26" s="47">
        <f>BZ25*BZ10*B24/1000</f>
        <v/>
      </c>
      <c r="CA26" s="47">
        <f>CA25*CA10*B24/1000</f>
        <v/>
      </c>
      <c r="CB26" s="47">
        <f>CB25*CB10*B24/1000</f>
        <v/>
      </c>
      <c r="CC26" s="47">
        <f>CC25*CC10*B24/1000</f>
        <v/>
      </c>
      <c r="CD26" s="47">
        <f>CD25*CD10*B24/1000</f>
        <v/>
      </c>
      <c r="CE26" s="47">
        <f>CE25*CE10*B24/1000</f>
        <v/>
      </c>
      <c r="CF26" s="47">
        <f>CF25*CF10*B24/1000</f>
        <v/>
      </c>
      <c r="CG26" s="47">
        <f>CG25*CG10*B24/1000</f>
        <v/>
      </c>
      <c r="CH26" s="47">
        <f>CH25*CH10*B24/1000</f>
        <v/>
      </c>
      <c r="CI26" s="47">
        <f>CI25*CI10*B24/1000</f>
        <v/>
      </c>
      <c r="CJ26" s="47">
        <f>CJ25*CJ10*B24/1000</f>
        <v/>
      </c>
      <c r="CK26" s="47">
        <f>CK25*CK10*B24/1000</f>
        <v/>
      </c>
      <c r="CL26" s="47">
        <f>CL25*CL10*B24/1000</f>
        <v/>
      </c>
      <c r="CM26" s="47">
        <f>CM25*CM10*B24/1000</f>
        <v/>
      </c>
      <c r="CN26" s="47">
        <f>CN25*CN10*B24/1000</f>
        <v/>
      </c>
      <c r="CO26" s="47">
        <f>CO25*CO10*B24/1000</f>
        <v/>
      </c>
      <c r="CP26" s="47">
        <f>CP25*CP10*B24/1000</f>
        <v/>
      </c>
      <c r="CQ26" s="47">
        <f>CQ25*CQ10*B24/1000</f>
        <v/>
      </c>
      <c r="CR26" s="47">
        <f>CR25*CR10*B24/1000</f>
        <v/>
      </c>
      <c r="CS26" s="47">
        <f>CS25*CS10*B24/1000</f>
        <v/>
      </c>
      <c r="CT26" s="47">
        <f>CT25*CT10*B24/1000</f>
        <v/>
      </c>
      <c r="CU26" s="47">
        <f>CU25*CU10*B24/1000</f>
        <v/>
      </c>
      <c r="CV26" s="47">
        <f>CV25*CV10*B24/1000</f>
        <v/>
      </c>
      <c r="CW26" s="47">
        <f>CW25*CW10*B24/1000</f>
        <v/>
      </c>
      <c r="CX26" s="47">
        <f>CX25*CX10*B24/1000</f>
        <v/>
      </c>
      <c r="CY26" s="47">
        <f>CY25*CY10*B24/1000</f>
        <v/>
      </c>
      <c r="CZ26" s="47">
        <f>CZ25*CZ10*B24/1000</f>
        <v/>
      </c>
      <c r="DA26" s="47">
        <f>DA25*DA10*B24/1000</f>
        <v/>
      </c>
      <c r="DB26" s="47">
        <f>DB25*DB10*B24/1000</f>
        <v/>
      </c>
      <c r="DC26" s="47">
        <f>DC25*DC10*B24/1000</f>
        <v/>
      </c>
      <c r="DD26" s="47">
        <f>DD25*DD10*B24/1000</f>
        <v/>
      </c>
      <c r="DE26" s="47">
        <f>DE25*DE10*B24/1000</f>
        <v/>
      </c>
      <c r="DF26" s="47">
        <f>DF25*DF10*B24/1000</f>
        <v/>
      </c>
      <c r="DG26" s="47">
        <f>DG25*DG10*B24/1000</f>
        <v/>
      </c>
      <c r="DH26" s="47">
        <f>DH25*DH10*B24/1000</f>
        <v/>
      </c>
      <c r="DI26" s="47">
        <f>DI25*DI10*B24/1000</f>
        <v/>
      </c>
      <c r="DJ26" s="47">
        <f>DJ25*DJ10*B24/1000</f>
        <v/>
      </c>
      <c r="DK26" s="47">
        <f>DK25*DK10*B24/1000</f>
        <v/>
      </c>
      <c r="DL26" s="47">
        <f>DL25*DL10*B24/1000</f>
        <v/>
      </c>
      <c r="DM26" s="47">
        <f>DM25*DM10*B24/1000</f>
        <v/>
      </c>
      <c r="DN26" s="47">
        <f>DN25*DN10*B24/1000</f>
        <v/>
      </c>
      <c r="DO26" s="47">
        <f>DO25*DO10*B24/1000</f>
        <v/>
      </c>
      <c r="DP26" s="47">
        <f>DP25*DP10*B24/1000</f>
        <v/>
      </c>
      <c r="DQ26" s="47">
        <f>DQ25*DQ10*B24/1000</f>
        <v/>
      </c>
      <c r="DR26" s="47">
        <f>DR25*DR10*B24/1000</f>
        <v/>
      </c>
      <c r="DS26" s="47">
        <f>DS25*DS10*B24/1000</f>
        <v/>
      </c>
      <c r="DT26" s="47">
        <f>DT25*DT10*B24/1000</f>
        <v/>
      </c>
      <c r="DU26" s="47">
        <f>DU25*DU10*B24/1000</f>
        <v/>
      </c>
      <c r="DV26" s="47">
        <f>DV25*DV10*B24/1000</f>
        <v/>
      </c>
      <c r="DW26" s="47">
        <f>DW25*DW10*B24/1000</f>
        <v/>
      </c>
      <c r="DX26" s="47">
        <f>DX25*DX10*B24/1000</f>
        <v/>
      </c>
      <c r="DY26" s="47">
        <f>DY25*DY10*B24/1000</f>
        <v/>
      </c>
      <c r="DZ26" s="47">
        <f>DZ25*DZ10*B24/1000</f>
        <v/>
      </c>
      <c r="EA26" s="47">
        <f>EA25*EA10*B24/1000</f>
        <v/>
      </c>
      <c r="EB26" s="47">
        <f>EB25*EB10*B24/1000</f>
        <v/>
      </c>
      <c r="EC26" s="47">
        <f>EC25*EC10*B24/1000</f>
        <v/>
      </c>
      <c r="ED26" s="47">
        <f>ED25*ED10*B24/1000</f>
        <v/>
      </c>
      <c r="EE26" s="47">
        <f>EE25*EE10*B24/1000</f>
        <v/>
      </c>
      <c r="EF26" s="47">
        <f>EF25*EF10*B24/1000</f>
        <v/>
      </c>
      <c r="EG26" s="47">
        <f>EG25*EG10*B24/1000</f>
        <v/>
      </c>
      <c r="EH26" s="47">
        <f>EH25*EH10*B24/1000</f>
        <v/>
      </c>
      <c r="EI26" s="47">
        <f>EI25*EI10*B24/1000</f>
        <v/>
      </c>
      <c r="EJ26" s="47">
        <f>EJ25*EJ10*B24/1000</f>
        <v/>
      </c>
      <c r="EK26" s="47">
        <f>EK25*EK10*B24/1000</f>
        <v/>
      </c>
      <c r="EL26" s="47">
        <f>EL25*EL10*B24/1000</f>
        <v/>
      </c>
      <c r="EM26" s="47">
        <f>EM25*EM10*B24/1000</f>
        <v/>
      </c>
      <c r="EN26" s="47">
        <f>EN25*EN10*B24/1000</f>
        <v/>
      </c>
      <c r="EO26" s="47">
        <f>EO25*EO10*B24/1000</f>
        <v/>
      </c>
      <c r="EP26" s="47">
        <f>EP25*EP10*B24/1000</f>
        <v/>
      </c>
      <c r="EQ26" s="47">
        <f>EQ25*EQ10*B24/1000</f>
        <v/>
      </c>
      <c r="ER26" s="47">
        <f>ER25*ER10*B24/1000</f>
        <v/>
      </c>
      <c r="ES26" s="47">
        <f>ES25*ES10*B24/1000</f>
        <v/>
      </c>
      <c r="ET26" s="47">
        <f>ET25*ET10*B24/1000</f>
        <v/>
      </c>
      <c r="EU26" s="47">
        <f>EU25*EU10*B24/1000</f>
        <v/>
      </c>
      <c r="EV26" s="47">
        <f>EV25*EV10*B24/1000</f>
        <v/>
      </c>
      <c r="EW26" s="47">
        <f>EW25*EW10*B24/1000</f>
        <v/>
      </c>
      <c r="EX26" s="47">
        <f>EX25*EX10*B24/1000</f>
        <v/>
      </c>
      <c r="EY26" s="47">
        <f>EY25*EY10*B24/1000</f>
        <v/>
      </c>
      <c r="EZ26" s="47">
        <f>EZ25*EZ10*B24/1000</f>
        <v/>
      </c>
      <c r="FA26" s="47">
        <f>FA25*FA10*B24/1000</f>
        <v/>
      </c>
      <c r="FB26" s="47">
        <f>FB25*FB10*B24/1000</f>
        <v/>
      </c>
      <c r="FC26" s="47">
        <f>FC25*FC10*B24/1000</f>
        <v/>
      </c>
      <c r="FD26" s="47">
        <f>FD25*FD10*B24/1000</f>
        <v/>
      </c>
      <c r="FE26" s="47">
        <f>FE25*FE10*B24/1000</f>
        <v/>
      </c>
      <c r="FF26" s="47">
        <f>FF25*FF10*B24/1000</f>
        <v/>
      </c>
      <c r="FG26" s="47">
        <f>FG25*FG10*B24/1000</f>
        <v/>
      </c>
      <c r="FH26" s="47">
        <f>FH25*FH10*B24/1000</f>
        <v/>
      </c>
      <c r="FI26" s="47">
        <f>FI25*FI10*B24/1000</f>
        <v/>
      </c>
      <c r="FJ26" s="47">
        <f>FJ25*FJ10*B24/1000</f>
        <v/>
      </c>
      <c r="FK26" s="47">
        <f>FK25*FK10*B24/1000</f>
        <v/>
      </c>
      <c r="FL26" s="47">
        <f>FL25*FL10*B24/1000</f>
        <v/>
      </c>
      <c r="FM26" s="47">
        <f>FM25*FM10*B24/1000</f>
        <v/>
      </c>
      <c r="FN26" s="47">
        <f>FN25*FN10*B24/1000</f>
        <v/>
      </c>
      <c r="FO26" s="47">
        <f>FO25*FO10*B24/1000</f>
        <v/>
      </c>
      <c r="FP26" s="47">
        <f>FP25*FP10*B24/1000</f>
        <v/>
      </c>
      <c r="FQ26" s="47">
        <f>FQ25*FQ10*B24/1000</f>
        <v/>
      </c>
      <c r="FR26" s="47">
        <f>FR25*FR10*B24/1000</f>
        <v/>
      </c>
      <c r="FS26" s="47">
        <f>FS25*FS10*B24/1000</f>
        <v/>
      </c>
      <c r="FT26" s="47">
        <f>FT25*FT10*B24/1000</f>
        <v/>
      </c>
      <c r="FU26" s="47">
        <f>FU25*FU10*B24/1000</f>
        <v/>
      </c>
      <c r="FV26" s="47">
        <f>FV25*FV10*B24/1000</f>
        <v/>
      </c>
      <c r="FW26" s="47">
        <f>FW25*FW10*B24/1000</f>
        <v/>
      </c>
      <c r="FX26" s="47">
        <f>FX25*FX10*B24/1000</f>
        <v/>
      </c>
      <c r="FY26" s="47">
        <f>FY25*FY10*B24/1000</f>
        <v/>
      </c>
      <c r="FZ26" s="47">
        <f>FZ25*FZ10*B24/1000</f>
        <v/>
      </c>
      <c r="GA26" s="47">
        <f>GA25*GA10*B24/1000</f>
        <v/>
      </c>
    </row>
    <row r="27">
      <c r="A27" s="24" t="inlineStr">
        <is>
          <t>Revenue Foregone (opportunity cost)</t>
        </is>
      </c>
      <c r="B27" s="25" t="inlineStr">
        <is>
          <t>$'000</t>
        </is>
      </c>
      <c r="C27" s="35">
        <f>SUM(D27:GA27)</f>
        <v/>
      </c>
      <c r="D27" s="38">
        <f>D25*D10*(1-B24)/1000</f>
        <v/>
      </c>
      <c r="E27" s="38">
        <f>E25*E10*(1-B24)/1000</f>
        <v/>
      </c>
      <c r="F27" s="38">
        <f>F25*F10*(1-B24)/1000</f>
        <v/>
      </c>
      <c r="G27" s="38">
        <f>G25*G10*(1-B24)/1000</f>
        <v/>
      </c>
      <c r="H27" s="38">
        <f>H25*H10*(1-B24)/1000</f>
        <v/>
      </c>
      <c r="I27" s="38">
        <f>I25*I10*(1-B24)/1000</f>
        <v/>
      </c>
      <c r="J27" s="38">
        <f>J25*J10*(1-B24)/1000</f>
        <v/>
      </c>
      <c r="K27" s="38">
        <f>K25*K10*(1-B24)/1000</f>
        <v/>
      </c>
      <c r="L27" s="38">
        <f>L25*L10*(1-B24)/1000</f>
        <v/>
      </c>
      <c r="M27" s="38">
        <f>M25*M10*(1-B24)/1000</f>
        <v/>
      </c>
      <c r="N27" s="38">
        <f>N25*N10*(1-B24)/1000</f>
        <v/>
      </c>
      <c r="O27" s="38">
        <f>O25*O10*(1-B24)/1000</f>
        <v/>
      </c>
      <c r="P27" s="38">
        <f>P25*P10*(1-B24)/1000</f>
        <v/>
      </c>
      <c r="Q27" s="38">
        <f>Q25*Q10*(1-B24)/1000</f>
        <v/>
      </c>
      <c r="R27" s="38">
        <f>R25*R10*(1-B24)/1000</f>
        <v/>
      </c>
      <c r="S27" s="38">
        <f>S25*S10*(1-B24)/1000</f>
        <v/>
      </c>
      <c r="T27" s="38">
        <f>T25*T10*(1-B24)/1000</f>
        <v/>
      </c>
      <c r="U27" s="38">
        <f>U25*U10*(1-B24)/1000</f>
        <v/>
      </c>
      <c r="V27" s="38">
        <f>V25*V10*(1-B24)/1000</f>
        <v/>
      </c>
      <c r="W27" s="38">
        <f>W25*W10*(1-B24)/1000</f>
        <v/>
      </c>
      <c r="X27" s="38">
        <f>X25*X10*(1-B24)/1000</f>
        <v/>
      </c>
      <c r="Y27" s="38">
        <f>Y25*Y10*(1-B24)/1000</f>
        <v/>
      </c>
      <c r="Z27" s="38">
        <f>Z25*Z10*(1-B24)/1000</f>
        <v/>
      </c>
      <c r="AA27" s="38">
        <f>AA25*AA10*(1-B24)/1000</f>
        <v/>
      </c>
      <c r="AB27" s="38">
        <f>AB25*AB10*(1-B24)/1000</f>
        <v/>
      </c>
      <c r="AC27" s="38">
        <f>AC25*AC10*(1-B24)/1000</f>
        <v/>
      </c>
      <c r="AD27" s="38">
        <f>AD25*AD10*(1-B24)/1000</f>
        <v/>
      </c>
      <c r="AE27" s="38">
        <f>AE25*AE10*(1-B24)/1000</f>
        <v/>
      </c>
      <c r="AF27" s="38">
        <f>AF25*AF10*(1-B24)/1000</f>
        <v/>
      </c>
      <c r="AG27" s="38">
        <f>AG25*AG10*(1-B24)/1000</f>
        <v/>
      </c>
      <c r="AH27" s="38">
        <f>AH25*AH10*(1-B24)/1000</f>
        <v/>
      </c>
      <c r="AI27" s="38">
        <f>AI25*AI10*(1-B24)/1000</f>
        <v/>
      </c>
      <c r="AJ27" s="38">
        <f>AJ25*AJ10*(1-B24)/1000</f>
        <v/>
      </c>
      <c r="AK27" s="38">
        <f>AK25*AK10*(1-B24)/1000</f>
        <v/>
      </c>
      <c r="AL27" s="38">
        <f>AL25*AL10*(1-B24)/1000</f>
        <v/>
      </c>
      <c r="AM27" s="38">
        <f>AM25*AM10*(1-B24)/1000</f>
        <v/>
      </c>
      <c r="AN27" s="38">
        <f>AN25*AN10*(1-B24)/1000</f>
        <v/>
      </c>
      <c r="AO27" s="38">
        <f>AO25*AO10*(1-B24)/1000</f>
        <v/>
      </c>
      <c r="AP27" s="38">
        <f>AP25*AP10*(1-B24)/1000</f>
        <v/>
      </c>
      <c r="AQ27" s="38">
        <f>AQ25*AQ10*(1-B24)/1000</f>
        <v/>
      </c>
      <c r="AR27" s="38">
        <f>AR25*AR10*(1-B24)/1000</f>
        <v/>
      </c>
      <c r="AS27" s="38">
        <f>AS25*AS10*(1-B24)/1000</f>
        <v/>
      </c>
      <c r="AT27" s="38">
        <f>AT25*AT10*(1-B24)/1000</f>
        <v/>
      </c>
      <c r="AU27" s="38">
        <f>AU25*AU10*(1-B24)/1000</f>
        <v/>
      </c>
      <c r="AV27" s="38">
        <f>AV25*AV10*(1-B24)/1000</f>
        <v/>
      </c>
      <c r="AW27" s="38">
        <f>AW25*AW10*(1-B24)/1000</f>
        <v/>
      </c>
      <c r="AX27" s="38">
        <f>AX25*AX10*(1-B24)/1000</f>
        <v/>
      </c>
      <c r="AY27" s="38">
        <f>AY25*AY10*(1-B24)/1000</f>
        <v/>
      </c>
      <c r="AZ27" s="38">
        <f>AZ25*AZ10*(1-B24)/1000</f>
        <v/>
      </c>
      <c r="BA27" s="38">
        <f>BA25*BA10*(1-B24)/1000</f>
        <v/>
      </c>
      <c r="BB27" s="38">
        <f>BB25*BB10*(1-B24)/1000</f>
        <v/>
      </c>
      <c r="BC27" s="38">
        <f>BC25*BC10*(1-B24)/1000</f>
        <v/>
      </c>
      <c r="BD27" s="38">
        <f>BD25*BD10*(1-B24)/1000</f>
        <v/>
      </c>
      <c r="BE27" s="38">
        <f>BE25*BE10*(1-B24)/1000</f>
        <v/>
      </c>
      <c r="BF27" s="38">
        <f>BF25*BF10*(1-B24)/1000</f>
        <v/>
      </c>
      <c r="BG27" s="38">
        <f>BG25*BG10*(1-B24)/1000</f>
        <v/>
      </c>
      <c r="BH27" s="38">
        <f>BH25*BH10*(1-B24)/1000</f>
        <v/>
      </c>
      <c r="BI27" s="38">
        <f>BI25*BI10*(1-B24)/1000</f>
        <v/>
      </c>
      <c r="BJ27" s="38">
        <f>BJ25*BJ10*(1-B24)/1000</f>
        <v/>
      </c>
      <c r="BK27" s="38">
        <f>BK25*BK10*(1-B24)/1000</f>
        <v/>
      </c>
      <c r="BL27" s="38">
        <f>BL25*BL10*(1-B24)/1000</f>
        <v/>
      </c>
      <c r="BM27" s="38">
        <f>BM25*BM10*(1-B24)/1000</f>
        <v/>
      </c>
      <c r="BN27" s="38">
        <f>BN25*BN10*(1-B24)/1000</f>
        <v/>
      </c>
      <c r="BO27" s="38">
        <f>BO25*BO10*(1-B24)/1000</f>
        <v/>
      </c>
      <c r="BP27" s="38">
        <f>BP25*BP10*(1-B24)/1000</f>
        <v/>
      </c>
      <c r="BQ27" s="38">
        <f>BQ25*BQ10*(1-B24)/1000</f>
        <v/>
      </c>
      <c r="BR27" s="38">
        <f>BR25*BR10*(1-B24)/1000</f>
        <v/>
      </c>
      <c r="BS27" s="38">
        <f>BS25*BS10*(1-B24)/1000</f>
        <v/>
      </c>
      <c r="BT27" s="38">
        <f>BT25*BT10*(1-B24)/1000</f>
        <v/>
      </c>
      <c r="BU27" s="38">
        <f>BU25*BU10*(1-B24)/1000</f>
        <v/>
      </c>
      <c r="BV27" s="38">
        <f>BV25*BV10*(1-B24)/1000</f>
        <v/>
      </c>
      <c r="BW27" s="38">
        <f>BW25*BW10*(1-B24)/1000</f>
        <v/>
      </c>
      <c r="BX27" s="38">
        <f>BX25*BX10*(1-B24)/1000</f>
        <v/>
      </c>
      <c r="BY27" s="38">
        <f>BY25*BY10*(1-B24)/1000</f>
        <v/>
      </c>
      <c r="BZ27" s="38">
        <f>BZ25*BZ10*(1-B24)/1000</f>
        <v/>
      </c>
      <c r="CA27" s="38">
        <f>CA25*CA10*(1-B24)/1000</f>
        <v/>
      </c>
      <c r="CB27" s="38">
        <f>CB25*CB10*(1-B24)/1000</f>
        <v/>
      </c>
      <c r="CC27" s="38">
        <f>CC25*CC10*(1-B24)/1000</f>
        <v/>
      </c>
      <c r="CD27" s="38">
        <f>CD25*CD10*(1-B24)/1000</f>
        <v/>
      </c>
      <c r="CE27" s="38">
        <f>CE25*CE10*(1-B24)/1000</f>
        <v/>
      </c>
      <c r="CF27" s="38">
        <f>CF25*CF10*(1-B24)/1000</f>
        <v/>
      </c>
      <c r="CG27" s="38">
        <f>CG25*CG10*(1-B24)/1000</f>
        <v/>
      </c>
      <c r="CH27" s="38">
        <f>CH25*CH10*(1-B24)/1000</f>
        <v/>
      </c>
      <c r="CI27" s="38">
        <f>CI25*CI10*(1-B24)/1000</f>
        <v/>
      </c>
      <c r="CJ27" s="38">
        <f>CJ25*CJ10*(1-B24)/1000</f>
        <v/>
      </c>
      <c r="CK27" s="38">
        <f>CK25*CK10*(1-B24)/1000</f>
        <v/>
      </c>
      <c r="CL27" s="38">
        <f>CL25*CL10*(1-B24)/1000</f>
        <v/>
      </c>
      <c r="CM27" s="38">
        <f>CM25*CM10*(1-B24)/1000</f>
        <v/>
      </c>
      <c r="CN27" s="38">
        <f>CN25*CN10*(1-B24)/1000</f>
        <v/>
      </c>
      <c r="CO27" s="38">
        <f>CO25*CO10*(1-B24)/1000</f>
        <v/>
      </c>
      <c r="CP27" s="38">
        <f>CP25*CP10*(1-B24)/1000</f>
        <v/>
      </c>
      <c r="CQ27" s="38">
        <f>CQ25*CQ10*(1-B24)/1000</f>
        <v/>
      </c>
      <c r="CR27" s="38">
        <f>CR25*CR10*(1-B24)/1000</f>
        <v/>
      </c>
      <c r="CS27" s="38">
        <f>CS25*CS10*(1-B24)/1000</f>
        <v/>
      </c>
      <c r="CT27" s="38">
        <f>CT25*CT10*(1-B24)/1000</f>
        <v/>
      </c>
      <c r="CU27" s="38">
        <f>CU25*CU10*(1-B24)/1000</f>
        <v/>
      </c>
      <c r="CV27" s="38">
        <f>CV25*CV10*(1-B24)/1000</f>
        <v/>
      </c>
      <c r="CW27" s="38">
        <f>CW25*CW10*(1-B24)/1000</f>
        <v/>
      </c>
      <c r="CX27" s="38">
        <f>CX25*CX10*(1-B24)/1000</f>
        <v/>
      </c>
      <c r="CY27" s="38">
        <f>CY25*CY10*(1-B24)/1000</f>
        <v/>
      </c>
      <c r="CZ27" s="38">
        <f>CZ25*CZ10*(1-B24)/1000</f>
        <v/>
      </c>
      <c r="DA27" s="38">
        <f>DA25*DA10*(1-B24)/1000</f>
        <v/>
      </c>
      <c r="DB27" s="38">
        <f>DB25*DB10*(1-B24)/1000</f>
        <v/>
      </c>
      <c r="DC27" s="38">
        <f>DC25*DC10*(1-B24)/1000</f>
        <v/>
      </c>
      <c r="DD27" s="38">
        <f>DD25*DD10*(1-B24)/1000</f>
        <v/>
      </c>
      <c r="DE27" s="38">
        <f>DE25*DE10*(1-B24)/1000</f>
        <v/>
      </c>
      <c r="DF27" s="38">
        <f>DF25*DF10*(1-B24)/1000</f>
        <v/>
      </c>
      <c r="DG27" s="38">
        <f>DG25*DG10*(1-B24)/1000</f>
        <v/>
      </c>
      <c r="DH27" s="38">
        <f>DH25*DH10*(1-B24)/1000</f>
        <v/>
      </c>
      <c r="DI27" s="38">
        <f>DI25*DI10*(1-B24)/1000</f>
        <v/>
      </c>
      <c r="DJ27" s="38">
        <f>DJ25*DJ10*(1-B24)/1000</f>
        <v/>
      </c>
      <c r="DK27" s="38">
        <f>DK25*DK10*(1-B24)/1000</f>
        <v/>
      </c>
      <c r="DL27" s="38">
        <f>DL25*DL10*(1-B24)/1000</f>
        <v/>
      </c>
      <c r="DM27" s="38">
        <f>DM25*DM10*(1-B24)/1000</f>
        <v/>
      </c>
      <c r="DN27" s="38">
        <f>DN25*DN10*(1-B24)/1000</f>
        <v/>
      </c>
      <c r="DO27" s="38">
        <f>DO25*DO10*(1-B24)/1000</f>
        <v/>
      </c>
      <c r="DP27" s="38">
        <f>DP25*DP10*(1-B24)/1000</f>
        <v/>
      </c>
      <c r="DQ27" s="38">
        <f>DQ25*DQ10*(1-B24)/1000</f>
        <v/>
      </c>
      <c r="DR27" s="38">
        <f>DR25*DR10*(1-B24)/1000</f>
        <v/>
      </c>
      <c r="DS27" s="38">
        <f>DS25*DS10*(1-B24)/1000</f>
        <v/>
      </c>
      <c r="DT27" s="38">
        <f>DT25*DT10*(1-B24)/1000</f>
        <v/>
      </c>
      <c r="DU27" s="38">
        <f>DU25*DU10*(1-B24)/1000</f>
        <v/>
      </c>
      <c r="DV27" s="38">
        <f>DV25*DV10*(1-B24)/1000</f>
        <v/>
      </c>
      <c r="DW27" s="38">
        <f>DW25*DW10*(1-B24)/1000</f>
        <v/>
      </c>
      <c r="DX27" s="38">
        <f>DX25*DX10*(1-B24)/1000</f>
        <v/>
      </c>
      <c r="DY27" s="38">
        <f>DY25*DY10*(1-B24)/1000</f>
        <v/>
      </c>
      <c r="DZ27" s="38">
        <f>DZ25*DZ10*(1-B24)/1000</f>
        <v/>
      </c>
      <c r="EA27" s="38">
        <f>EA25*EA10*(1-B24)/1000</f>
        <v/>
      </c>
      <c r="EB27" s="38">
        <f>EB25*EB10*(1-B24)/1000</f>
        <v/>
      </c>
      <c r="EC27" s="38">
        <f>EC25*EC10*(1-B24)/1000</f>
        <v/>
      </c>
      <c r="ED27" s="38">
        <f>ED25*ED10*(1-B24)/1000</f>
        <v/>
      </c>
      <c r="EE27" s="38">
        <f>EE25*EE10*(1-B24)/1000</f>
        <v/>
      </c>
      <c r="EF27" s="38">
        <f>EF25*EF10*(1-B24)/1000</f>
        <v/>
      </c>
      <c r="EG27" s="38">
        <f>EG25*EG10*(1-B24)/1000</f>
        <v/>
      </c>
      <c r="EH27" s="38">
        <f>EH25*EH10*(1-B24)/1000</f>
        <v/>
      </c>
      <c r="EI27" s="38">
        <f>EI25*EI10*(1-B24)/1000</f>
        <v/>
      </c>
      <c r="EJ27" s="38">
        <f>EJ25*EJ10*(1-B24)/1000</f>
        <v/>
      </c>
      <c r="EK27" s="38">
        <f>EK25*EK10*(1-B24)/1000</f>
        <v/>
      </c>
      <c r="EL27" s="38">
        <f>EL25*EL10*(1-B24)/1000</f>
        <v/>
      </c>
      <c r="EM27" s="38">
        <f>EM25*EM10*(1-B24)/1000</f>
        <v/>
      </c>
      <c r="EN27" s="38">
        <f>EN25*EN10*(1-B24)/1000</f>
        <v/>
      </c>
      <c r="EO27" s="38">
        <f>EO25*EO10*(1-B24)/1000</f>
        <v/>
      </c>
      <c r="EP27" s="38">
        <f>EP25*EP10*(1-B24)/1000</f>
        <v/>
      </c>
      <c r="EQ27" s="38">
        <f>EQ25*EQ10*(1-B24)/1000</f>
        <v/>
      </c>
      <c r="ER27" s="38">
        <f>ER25*ER10*(1-B24)/1000</f>
        <v/>
      </c>
      <c r="ES27" s="38">
        <f>ES25*ES10*(1-B24)/1000</f>
        <v/>
      </c>
      <c r="ET27" s="38">
        <f>ET25*ET10*(1-B24)/1000</f>
        <v/>
      </c>
      <c r="EU27" s="38">
        <f>EU25*EU10*(1-B24)/1000</f>
        <v/>
      </c>
      <c r="EV27" s="38">
        <f>EV25*EV10*(1-B24)/1000</f>
        <v/>
      </c>
      <c r="EW27" s="38">
        <f>EW25*EW10*(1-B24)/1000</f>
        <v/>
      </c>
      <c r="EX27" s="38">
        <f>EX25*EX10*(1-B24)/1000</f>
        <v/>
      </c>
      <c r="EY27" s="38">
        <f>EY25*EY10*(1-B24)/1000</f>
        <v/>
      </c>
      <c r="EZ27" s="38">
        <f>EZ25*EZ10*(1-B24)/1000</f>
        <v/>
      </c>
      <c r="FA27" s="38">
        <f>FA25*FA10*(1-B24)/1000</f>
        <v/>
      </c>
      <c r="FB27" s="38">
        <f>FB25*FB10*(1-B24)/1000</f>
        <v/>
      </c>
      <c r="FC27" s="38">
        <f>FC25*FC10*(1-B24)/1000</f>
        <v/>
      </c>
      <c r="FD27" s="38">
        <f>FD25*FD10*(1-B24)/1000</f>
        <v/>
      </c>
      <c r="FE27" s="38">
        <f>FE25*FE10*(1-B24)/1000</f>
        <v/>
      </c>
      <c r="FF27" s="38">
        <f>FF25*FF10*(1-B24)/1000</f>
        <v/>
      </c>
      <c r="FG27" s="38">
        <f>FG25*FG10*(1-B24)/1000</f>
        <v/>
      </c>
      <c r="FH27" s="38">
        <f>FH25*FH10*(1-B24)/1000</f>
        <v/>
      </c>
      <c r="FI27" s="38">
        <f>FI25*FI10*(1-B24)/1000</f>
        <v/>
      </c>
      <c r="FJ27" s="38">
        <f>FJ25*FJ10*(1-B24)/1000</f>
        <v/>
      </c>
      <c r="FK27" s="38">
        <f>FK25*FK10*(1-B24)/1000</f>
        <v/>
      </c>
      <c r="FL27" s="38">
        <f>FL25*FL10*(1-B24)/1000</f>
        <v/>
      </c>
      <c r="FM27" s="38">
        <f>FM25*FM10*(1-B24)/1000</f>
        <v/>
      </c>
      <c r="FN27" s="38">
        <f>FN25*FN10*(1-B24)/1000</f>
        <v/>
      </c>
      <c r="FO27" s="38">
        <f>FO25*FO10*(1-B24)/1000</f>
        <v/>
      </c>
      <c r="FP27" s="38">
        <f>FP25*FP10*(1-B24)/1000</f>
        <v/>
      </c>
      <c r="FQ27" s="38">
        <f>FQ25*FQ10*(1-B24)/1000</f>
        <v/>
      </c>
      <c r="FR27" s="38">
        <f>FR25*FR10*(1-B24)/1000</f>
        <v/>
      </c>
      <c r="FS27" s="38">
        <f>FS25*FS10*(1-B24)/1000</f>
        <v/>
      </c>
      <c r="FT27" s="38">
        <f>FT25*FT10*(1-B24)/1000</f>
        <v/>
      </c>
      <c r="FU27" s="38">
        <f>FU25*FU10*(1-B24)/1000</f>
        <v/>
      </c>
      <c r="FV27" s="38">
        <f>FV25*FV10*(1-B24)/1000</f>
        <v/>
      </c>
      <c r="FW27" s="38">
        <f>FW25*FW10*(1-B24)/1000</f>
        <v/>
      </c>
      <c r="FX27" s="38">
        <f>FX25*FX10*(1-B24)/1000</f>
        <v/>
      </c>
      <c r="FY27" s="38">
        <f>FY25*FY10*(1-B24)/1000</f>
        <v/>
      </c>
      <c r="FZ27" s="38">
        <f>FZ25*FZ10*(1-B24)/1000</f>
        <v/>
      </c>
      <c r="GA27" s="38">
        <f>GA25*GA10*(1-B24)/1000</f>
        <v/>
      </c>
    </row>
    <row r="29">
      <c r="A29" s="34" t="inlineStr">
        <is>
          <t>Effective Realised Prices</t>
        </is>
      </c>
      <c r="B29" s="34" t="n"/>
      <c r="C29" s="34" t="n"/>
      <c r="D29" s="34" t="n"/>
      <c r="E29" s="34" t="n"/>
      <c r="F29" s="34" t="n"/>
      <c r="G29" s="34" t="n"/>
      <c r="H29" s="34" t="n"/>
      <c r="I29" s="34" t="n"/>
      <c r="J29" s="34" t="n"/>
      <c r="K29" s="34" t="n"/>
      <c r="L29" s="34" t="n"/>
      <c r="M29" s="34" t="n"/>
      <c r="N29" s="34" t="n"/>
      <c r="O29" s="34" t="n"/>
      <c r="P29" s="34" t="n"/>
      <c r="Q29" s="34" t="n"/>
      <c r="R29" s="34" t="n"/>
      <c r="S29" s="34" t="n"/>
      <c r="T29" s="34" t="n"/>
      <c r="U29" s="34" t="n"/>
      <c r="V29" s="34" t="n"/>
      <c r="W29" s="34" t="n"/>
      <c r="X29" s="34" t="n"/>
      <c r="Y29" s="34" t="n"/>
      <c r="Z29" s="34" t="n"/>
      <c r="AA29" s="34" t="n"/>
      <c r="AB29" s="34" t="n"/>
      <c r="AC29" s="34" t="n"/>
      <c r="AD29" s="34" t="n"/>
      <c r="AE29" s="34" t="n"/>
      <c r="AF29" s="34" t="n"/>
      <c r="AG29" s="34" t="n"/>
      <c r="AH29" s="34" t="n"/>
      <c r="AI29" s="34" t="n"/>
      <c r="AJ29" s="34" t="n"/>
      <c r="AK29" s="34" t="n"/>
      <c r="AL29" s="34" t="n"/>
      <c r="AM29" s="34" t="n"/>
      <c r="AN29" s="34" t="n"/>
      <c r="AO29" s="34" t="n"/>
      <c r="AP29" s="34" t="n"/>
      <c r="AQ29" s="34" t="n"/>
      <c r="AR29" s="34" t="n"/>
      <c r="AS29" s="34" t="n"/>
      <c r="AT29" s="34" t="n"/>
      <c r="AU29" s="34" t="n"/>
      <c r="AV29" s="34" t="n"/>
      <c r="AW29" s="34" t="n"/>
      <c r="AX29" s="34" t="n"/>
      <c r="AY29" s="34" t="n"/>
      <c r="AZ29" s="34" t="n"/>
      <c r="BA29" s="34" t="n"/>
      <c r="BB29" s="34" t="n"/>
      <c r="BC29" s="34" t="n"/>
      <c r="BD29" s="34" t="n"/>
      <c r="BE29" s="34" t="n"/>
      <c r="BF29" s="34" t="n"/>
      <c r="BG29" s="34" t="n"/>
      <c r="BH29" s="34" t="n"/>
      <c r="BI29" s="34" t="n"/>
      <c r="BJ29" s="34" t="n"/>
      <c r="BK29" s="34" t="n"/>
      <c r="BL29" s="34" t="n"/>
      <c r="BM29" s="34" t="n"/>
      <c r="BN29" s="34" t="n"/>
      <c r="BO29" s="34" t="n"/>
      <c r="BP29" s="34" t="n"/>
      <c r="BQ29" s="34" t="n"/>
      <c r="BR29" s="34" t="n"/>
      <c r="BS29" s="34" t="n"/>
      <c r="BT29" s="34" t="n"/>
      <c r="BU29" s="34" t="n"/>
      <c r="BV29" s="34" t="n"/>
      <c r="BW29" s="34" t="n"/>
      <c r="BX29" s="34" t="n"/>
      <c r="BY29" s="34" t="n"/>
      <c r="BZ29" s="34" t="n"/>
      <c r="CA29" s="34" t="n"/>
      <c r="CB29" s="34" t="n"/>
      <c r="CC29" s="34" t="n"/>
      <c r="CD29" s="34" t="n"/>
      <c r="CE29" s="34" t="n"/>
      <c r="CF29" s="34" t="n"/>
      <c r="CG29" s="34" t="n"/>
      <c r="CH29" s="34" t="n"/>
      <c r="CI29" s="34" t="n"/>
      <c r="CJ29" s="34" t="n"/>
      <c r="CK29" s="34" t="n"/>
      <c r="CL29" s="34" t="n"/>
      <c r="CM29" s="34" t="n"/>
      <c r="CN29" s="34" t="n"/>
      <c r="CO29" s="34" t="n"/>
      <c r="CP29" s="34" t="n"/>
      <c r="CQ29" s="34" t="n"/>
      <c r="CR29" s="34" t="n"/>
      <c r="CS29" s="34" t="n"/>
      <c r="CT29" s="34" t="n"/>
      <c r="CU29" s="34" t="n"/>
      <c r="CV29" s="34" t="n"/>
      <c r="CW29" s="34" t="n"/>
      <c r="CX29" s="34" t="n"/>
      <c r="CY29" s="34" t="n"/>
      <c r="CZ29" s="34" t="n"/>
      <c r="DA29" s="34" t="n"/>
      <c r="DB29" s="34" t="n"/>
      <c r="DC29" s="34" t="n"/>
      <c r="DD29" s="34" t="n"/>
      <c r="DE29" s="34" t="n"/>
      <c r="DF29" s="34" t="n"/>
      <c r="DG29" s="34" t="n"/>
      <c r="DH29" s="34" t="n"/>
      <c r="DI29" s="34" t="n"/>
      <c r="DJ29" s="34" t="n"/>
      <c r="DK29" s="34" t="n"/>
      <c r="DL29" s="34" t="n"/>
      <c r="DM29" s="34" t="n"/>
      <c r="DN29" s="34" t="n"/>
      <c r="DO29" s="34" t="n"/>
      <c r="DP29" s="34" t="n"/>
      <c r="DQ29" s="34" t="n"/>
      <c r="DR29" s="34" t="n"/>
      <c r="DS29" s="34" t="n"/>
      <c r="DT29" s="34" t="n"/>
      <c r="DU29" s="34" t="n"/>
      <c r="DV29" s="34" t="n"/>
      <c r="DW29" s="34" t="n"/>
      <c r="DX29" s="34" t="n"/>
      <c r="DY29" s="34" t="n"/>
      <c r="DZ29" s="34" t="n"/>
      <c r="EA29" s="34" t="n"/>
      <c r="EB29" s="34" t="n"/>
      <c r="EC29" s="34" t="n"/>
      <c r="ED29" s="34" t="n"/>
      <c r="EE29" s="34" t="n"/>
      <c r="EF29" s="34" t="n"/>
      <c r="EG29" s="34" t="n"/>
      <c r="EH29" s="34" t="n"/>
      <c r="EI29" s="34" t="n"/>
      <c r="EJ29" s="34" t="n"/>
      <c r="EK29" s="34" t="n"/>
      <c r="EL29" s="34" t="n"/>
      <c r="EM29" s="34" t="n"/>
      <c r="EN29" s="34" t="n"/>
      <c r="EO29" s="34" t="n"/>
      <c r="EP29" s="34" t="n"/>
      <c r="EQ29" s="34" t="n"/>
      <c r="ER29" s="34" t="n"/>
      <c r="ES29" s="34" t="n"/>
      <c r="ET29" s="34" t="n"/>
      <c r="EU29" s="34" t="n"/>
      <c r="EV29" s="34" t="n"/>
      <c r="EW29" s="34" t="n"/>
      <c r="EX29" s="34" t="n"/>
      <c r="EY29" s="34" t="n"/>
      <c r="EZ29" s="34" t="n"/>
      <c r="FA29" s="34" t="n"/>
      <c r="FB29" s="34" t="n"/>
      <c r="FC29" s="34" t="n"/>
      <c r="FD29" s="34" t="n"/>
      <c r="FE29" s="34" t="n"/>
      <c r="FF29" s="34" t="n"/>
      <c r="FG29" s="34" t="n"/>
      <c r="FH29" s="34" t="n"/>
      <c r="FI29" s="34" t="n"/>
      <c r="FJ29" s="34" t="n"/>
      <c r="FK29" s="34" t="n"/>
      <c r="FL29" s="34" t="n"/>
      <c r="FM29" s="34" t="n"/>
      <c r="FN29" s="34" t="n"/>
      <c r="FO29" s="34" t="n"/>
      <c r="FP29" s="34" t="n"/>
      <c r="FQ29" s="34" t="n"/>
      <c r="FR29" s="34" t="n"/>
      <c r="FS29" s="34" t="n"/>
      <c r="FT29" s="34" t="n"/>
      <c r="FU29" s="34" t="n"/>
      <c r="FV29" s="34" t="n"/>
      <c r="FW29" s="34" t="n"/>
      <c r="FX29" s="34" t="n"/>
      <c r="FY29" s="34" t="n"/>
      <c r="FZ29" s="34" t="n"/>
      <c r="GA29" s="34" t="n"/>
    </row>
    <row r="30">
      <c r="A30" s="24" t="inlineStr">
        <is>
          <t>Blended Realised Price (Primary)</t>
        </is>
      </c>
      <c r="B30" s="25" t="inlineStr">
        <is>
          <t>$/t</t>
        </is>
      </c>
      <c r="D30" s="47">
        <f>IF(i_MiningPlan!D19&gt;0,((i_MiningPlan!D19-D16)*D9+D16*D15)/i_MiningPlan!D19,0)</f>
        <v/>
      </c>
      <c r="E30" s="47">
        <f>IF(i_MiningPlan!E19&gt;0,((i_MiningPlan!E19-E16)*E9+E16*E15)/i_MiningPlan!E19,0)</f>
        <v/>
      </c>
      <c r="F30" s="47">
        <f>IF(i_MiningPlan!F19&gt;0,((i_MiningPlan!F19-F16)*F9+F16*F15)/i_MiningPlan!F19,0)</f>
        <v/>
      </c>
      <c r="G30" s="47">
        <f>IF(i_MiningPlan!G19&gt;0,((i_MiningPlan!G19-G16)*G9+G16*G15)/i_MiningPlan!G19,0)</f>
        <v/>
      </c>
      <c r="H30" s="47">
        <f>IF(i_MiningPlan!H19&gt;0,((i_MiningPlan!H19-H16)*H9+H16*H15)/i_MiningPlan!H19,0)</f>
        <v/>
      </c>
      <c r="I30" s="47">
        <f>IF(i_MiningPlan!I19&gt;0,((i_MiningPlan!I19-I16)*I9+I16*I15)/i_MiningPlan!I19,0)</f>
        <v/>
      </c>
      <c r="J30" s="47">
        <f>IF(i_MiningPlan!J19&gt;0,((i_MiningPlan!J19-J16)*J9+J16*J15)/i_MiningPlan!J19,0)</f>
        <v/>
      </c>
      <c r="K30" s="47">
        <f>IF(i_MiningPlan!K19&gt;0,((i_MiningPlan!K19-K16)*K9+K16*K15)/i_MiningPlan!K19,0)</f>
        <v/>
      </c>
      <c r="L30" s="47">
        <f>IF(i_MiningPlan!L19&gt;0,((i_MiningPlan!L19-L16)*L9+L16*L15)/i_MiningPlan!L19,0)</f>
        <v/>
      </c>
      <c r="M30" s="47">
        <f>IF(i_MiningPlan!M19&gt;0,((i_MiningPlan!M19-M16)*M9+M16*M15)/i_MiningPlan!M19,0)</f>
        <v/>
      </c>
      <c r="N30" s="47">
        <f>IF(i_MiningPlan!N19&gt;0,((i_MiningPlan!N19-N16)*N9+N16*N15)/i_MiningPlan!N19,0)</f>
        <v/>
      </c>
      <c r="O30" s="47">
        <f>IF(i_MiningPlan!O19&gt;0,((i_MiningPlan!O19-O16)*O9+O16*O15)/i_MiningPlan!O19,0)</f>
        <v/>
      </c>
      <c r="P30" s="47">
        <f>IF(i_MiningPlan!P19&gt;0,((i_MiningPlan!P19-P16)*P9+P16*P15)/i_MiningPlan!P19,0)</f>
        <v/>
      </c>
      <c r="Q30" s="47">
        <f>IF(i_MiningPlan!Q19&gt;0,((i_MiningPlan!Q19-Q16)*Q9+Q16*Q15)/i_MiningPlan!Q19,0)</f>
        <v/>
      </c>
      <c r="R30" s="47">
        <f>IF(i_MiningPlan!R19&gt;0,((i_MiningPlan!R19-R16)*R9+R16*R15)/i_MiningPlan!R19,0)</f>
        <v/>
      </c>
      <c r="S30" s="47">
        <f>IF(i_MiningPlan!S19&gt;0,((i_MiningPlan!S19-S16)*S9+S16*S15)/i_MiningPlan!S19,0)</f>
        <v/>
      </c>
      <c r="T30" s="47">
        <f>IF(i_MiningPlan!T19&gt;0,((i_MiningPlan!T19-T16)*T9+T16*T15)/i_MiningPlan!T19,0)</f>
        <v/>
      </c>
      <c r="U30" s="47">
        <f>IF(i_MiningPlan!U19&gt;0,((i_MiningPlan!U19-U16)*U9+U16*U15)/i_MiningPlan!U19,0)</f>
        <v/>
      </c>
      <c r="V30" s="47">
        <f>IF(i_MiningPlan!V19&gt;0,((i_MiningPlan!V19-V16)*V9+V16*V15)/i_MiningPlan!V19,0)</f>
        <v/>
      </c>
      <c r="W30" s="47">
        <f>IF(i_MiningPlan!W19&gt;0,((i_MiningPlan!W19-W16)*W9+W16*W15)/i_MiningPlan!W19,0)</f>
        <v/>
      </c>
      <c r="X30" s="47">
        <f>IF(i_MiningPlan!X19&gt;0,((i_MiningPlan!X19-X16)*X9+X16*X15)/i_MiningPlan!X19,0)</f>
        <v/>
      </c>
      <c r="Y30" s="47">
        <f>IF(i_MiningPlan!Y19&gt;0,((i_MiningPlan!Y19-Y16)*Y9+Y16*Y15)/i_MiningPlan!Y19,0)</f>
        <v/>
      </c>
      <c r="Z30" s="47">
        <f>IF(i_MiningPlan!Z19&gt;0,((i_MiningPlan!Z19-Z16)*Z9+Z16*Z15)/i_MiningPlan!Z19,0)</f>
        <v/>
      </c>
      <c r="AA30" s="47">
        <f>IF(i_MiningPlan!AA19&gt;0,((i_MiningPlan!AA19-AA16)*AA9+AA16*AA15)/i_MiningPlan!AA19,0)</f>
        <v/>
      </c>
      <c r="AB30" s="47">
        <f>IF(i_MiningPlan!AB19&gt;0,((i_MiningPlan!AB19-AB16)*AB9+AB16*AB15)/i_MiningPlan!AB19,0)</f>
        <v/>
      </c>
      <c r="AC30" s="47">
        <f>IF(i_MiningPlan!AC19&gt;0,((i_MiningPlan!AC19-AC16)*AC9+AC16*AC15)/i_MiningPlan!AC19,0)</f>
        <v/>
      </c>
      <c r="AD30" s="47">
        <f>IF(i_MiningPlan!AD19&gt;0,((i_MiningPlan!AD19-AD16)*AD9+AD16*AD15)/i_MiningPlan!AD19,0)</f>
        <v/>
      </c>
      <c r="AE30" s="47">
        <f>IF(i_MiningPlan!AE19&gt;0,((i_MiningPlan!AE19-AE16)*AE9+AE16*AE15)/i_MiningPlan!AE19,0)</f>
        <v/>
      </c>
      <c r="AF30" s="47">
        <f>IF(i_MiningPlan!AF19&gt;0,((i_MiningPlan!AF19-AF16)*AF9+AF16*AF15)/i_MiningPlan!AF19,0)</f>
        <v/>
      </c>
      <c r="AG30" s="47">
        <f>IF(i_MiningPlan!AG19&gt;0,((i_MiningPlan!AG19-AG16)*AG9+AG16*AG15)/i_MiningPlan!AG19,0)</f>
        <v/>
      </c>
      <c r="AH30" s="47">
        <f>IF(i_MiningPlan!AH19&gt;0,((i_MiningPlan!AH19-AH16)*AH9+AH16*AH15)/i_MiningPlan!AH19,0)</f>
        <v/>
      </c>
      <c r="AI30" s="47">
        <f>IF(i_MiningPlan!AI19&gt;0,((i_MiningPlan!AI19-AI16)*AI9+AI16*AI15)/i_MiningPlan!AI19,0)</f>
        <v/>
      </c>
      <c r="AJ30" s="47">
        <f>IF(i_MiningPlan!AJ19&gt;0,((i_MiningPlan!AJ19-AJ16)*AJ9+AJ16*AJ15)/i_MiningPlan!AJ19,0)</f>
        <v/>
      </c>
      <c r="AK30" s="47">
        <f>IF(i_MiningPlan!AK19&gt;0,((i_MiningPlan!AK19-AK16)*AK9+AK16*AK15)/i_MiningPlan!AK19,0)</f>
        <v/>
      </c>
      <c r="AL30" s="47">
        <f>IF(i_MiningPlan!AL19&gt;0,((i_MiningPlan!AL19-AL16)*AL9+AL16*AL15)/i_MiningPlan!AL19,0)</f>
        <v/>
      </c>
      <c r="AM30" s="47">
        <f>IF(i_MiningPlan!AM19&gt;0,((i_MiningPlan!AM19-AM16)*AM9+AM16*AM15)/i_MiningPlan!AM19,0)</f>
        <v/>
      </c>
      <c r="AN30" s="47">
        <f>IF(i_MiningPlan!AN19&gt;0,((i_MiningPlan!AN19-AN16)*AN9+AN16*AN15)/i_MiningPlan!AN19,0)</f>
        <v/>
      </c>
      <c r="AO30" s="47">
        <f>IF(i_MiningPlan!AO19&gt;0,((i_MiningPlan!AO19-AO16)*AO9+AO16*AO15)/i_MiningPlan!AO19,0)</f>
        <v/>
      </c>
      <c r="AP30" s="47">
        <f>IF(i_MiningPlan!AP19&gt;0,((i_MiningPlan!AP19-AP16)*AP9+AP16*AP15)/i_MiningPlan!AP19,0)</f>
        <v/>
      </c>
      <c r="AQ30" s="47">
        <f>IF(i_MiningPlan!AQ19&gt;0,((i_MiningPlan!AQ19-AQ16)*AQ9+AQ16*AQ15)/i_MiningPlan!AQ19,0)</f>
        <v/>
      </c>
      <c r="AR30" s="47">
        <f>IF(i_MiningPlan!AR19&gt;0,((i_MiningPlan!AR19-AR16)*AR9+AR16*AR15)/i_MiningPlan!AR19,0)</f>
        <v/>
      </c>
      <c r="AS30" s="47">
        <f>IF(i_MiningPlan!AS19&gt;0,((i_MiningPlan!AS19-AS16)*AS9+AS16*AS15)/i_MiningPlan!AS19,0)</f>
        <v/>
      </c>
      <c r="AT30" s="47">
        <f>IF(i_MiningPlan!AT19&gt;0,((i_MiningPlan!AT19-AT16)*AT9+AT16*AT15)/i_MiningPlan!AT19,0)</f>
        <v/>
      </c>
      <c r="AU30" s="47">
        <f>IF(i_MiningPlan!AU19&gt;0,((i_MiningPlan!AU19-AU16)*AU9+AU16*AU15)/i_MiningPlan!AU19,0)</f>
        <v/>
      </c>
      <c r="AV30" s="47">
        <f>IF(i_MiningPlan!AV19&gt;0,((i_MiningPlan!AV19-AV16)*AV9+AV16*AV15)/i_MiningPlan!AV19,0)</f>
        <v/>
      </c>
      <c r="AW30" s="47">
        <f>IF(i_MiningPlan!AW19&gt;0,((i_MiningPlan!AW19-AW16)*AW9+AW16*AW15)/i_MiningPlan!AW19,0)</f>
        <v/>
      </c>
      <c r="AX30" s="47">
        <f>IF(i_MiningPlan!AX19&gt;0,((i_MiningPlan!AX19-AX16)*AX9+AX16*AX15)/i_MiningPlan!AX19,0)</f>
        <v/>
      </c>
      <c r="AY30" s="47">
        <f>IF(i_MiningPlan!AY19&gt;0,((i_MiningPlan!AY19-AY16)*AY9+AY16*AY15)/i_MiningPlan!AY19,0)</f>
        <v/>
      </c>
      <c r="AZ30" s="47">
        <f>IF(i_MiningPlan!AZ19&gt;0,((i_MiningPlan!AZ19-AZ16)*AZ9+AZ16*AZ15)/i_MiningPlan!AZ19,0)</f>
        <v/>
      </c>
      <c r="BA30" s="47">
        <f>IF(i_MiningPlan!BA19&gt;0,((i_MiningPlan!BA19-BA16)*BA9+BA16*BA15)/i_MiningPlan!BA19,0)</f>
        <v/>
      </c>
      <c r="BB30" s="47">
        <f>IF(i_MiningPlan!BB19&gt;0,((i_MiningPlan!BB19-BB16)*BB9+BB16*BB15)/i_MiningPlan!BB19,0)</f>
        <v/>
      </c>
      <c r="BC30" s="47">
        <f>IF(i_MiningPlan!BC19&gt;0,((i_MiningPlan!BC19-BC16)*BC9+BC16*BC15)/i_MiningPlan!BC19,0)</f>
        <v/>
      </c>
      <c r="BD30" s="47">
        <f>IF(i_MiningPlan!BD19&gt;0,((i_MiningPlan!BD19-BD16)*BD9+BD16*BD15)/i_MiningPlan!BD19,0)</f>
        <v/>
      </c>
      <c r="BE30" s="47">
        <f>IF(i_MiningPlan!BE19&gt;0,((i_MiningPlan!BE19-BE16)*BE9+BE16*BE15)/i_MiningPlan!BE19,0)</f>
        <v/>
      </c>
      <c r="BF30" s="47">
        <f>IF(i_MiningPlan!BF19&gt;0,((i_MiningPlan!BF19-BF16)*BF9+BF16*BF15)/i_MiningPlan!BF19,0)</f>
        <v/>
      </c>
      <c r="BG30" s="47">
        <f>IF(i_MiningPlan!BG19&gt;0,((i_MiningPlan!BG19-BG16)*BG9+BG16*BG15)/i_MiningPlan!BG19,0)</f>
        <v/>
      </c>
      <c r="BH30" s="47">
        <f>IF(i_MiningPlan!BH19&gt;0,((i_MiningPlan!BH19-BH16)*BH9+BH16*BH15)/i_MiningPlan!BH19,0)</f>
        <v/>
      </c>
      <c r="BI30" s="47">
        <f>IF(i_MiningPlan!BI19&gt;0,((i_MiningPlan!BI19-BI16)*BI9+BI16*BI15)/i_MiningPlan!BI19,0)</f>
        <v/>
      </c>
      <c r="BJ30" s="47">
        <f>IF(i_MiningPlan!BJ19&gt;0,((i_MiningPlan!BJ19-BJ16)*BJ9+BJ16*BJ15)/i_MiningPlan!BJ19,0)</f>
        <v/>
      </c>
      <c r="BK30" s="47">
        <f>IF(i_MiningPlan!BK19&gt;0,((i_MiningPlan!BK19-BK16)*BK9+BK16*BK15)/i_MiningPlan!BK19,0)</f>
        <v/>
      </c>
      <c r="BL30" s="47">
        <f>IF(i_MiningPlan!BL19&gt;0,((i_MiningPlan!BL19-BL16)*BL9+BL16*BL15)/i_MiningPlan!BL19,0)</f>
        <v/>
      </c>
      <c r="BM30" s="47">
        <f>IF(i_MiningPlan!BM19&gt;0,((i_MiningPlan!BM19-BM16)*BM9+BM16*BM15)/i_MiningPlan!BM19,0)</f>
        <v/>
      </c>
      <c r="BN30" s="47">
        <f>IF(i_MiningPlan!BN19&gt;0,((i_MiningPlan!BN19-BN16)*BN9+BN16*BN15)/i_MiningPlan!BN19,0)</f>
        <v/>
      </c>
      <c r="BO30" s="47">
        <f>IF(i_MiningPlan!BO19&gt;0,((i_MiningPlan!BO19-BO16)*BO9+BO16*BO15)/i_MiningPlan!BO19,0)</f>
        <v/>
      </c>
      <c r="BP30" s="47">
        <f>IF(i_MiningPlan!BP19&gt;0,((i_MiningPlan!BP19-BP16)*BP9+BP16*BP15)/i_MiningPlan!BP19,0)</f>
        <v/>
      </c>
      <c r="BQ30" s="47">
        <f>IF(i_MiningPlan!BQ19&gt;0,((i_MiningPlan!BQ19-BQ16)*BQ9+BQ16*BQ15)/i_MiningPlan!BQ19,0)</f>
        <v/>
      </c>
      <c r="BR30" s="47">
        <f>IF(i_MiningPlan!BR19&gt;0,((i_MiningPlan!BR19-BR16)*BR9+BR16*BR15)/i_MiningPlan!BR19,0)</f>
        <v/>
      </c>
      <c r="BS30" s="47">
        <f>IF(i_MiningPlan!BS19&gt;0,((i_MiningPlan!BS19-BS16)*BS9+BS16*BS15)/i_MiningPlan!BS19,0)</f>
        <v/>
      </c>
      <c r="BT30" s="47">
        <f>IF(i_MiningPlan!BT19&gt;0,((i_MiningPlan!BT19-BT16)*BT9+BT16*BT15)/i_MiningPlan!BT19,0)</f>
        <v/>
      </c>
      <c r="BU30" s="47">
        <f>IF(i_MiningPlan!BU19&gt;0,((i_MiningPlan!BU19-BU16)*BU9+BU16*BU15)/i_MiningPlan!BU19,0)</f>
        <v/>
      </c>
      <c r="BV30" s="47">
        <f>IF(i_MiningPlan!BV19&gt;0,((i_MiningPlan!BV19-BV16)*BV9+BV16*BV15)/i_MiningPlan!BV19,0)</f>
        <v/>
      </c>
      <c r="BW30" s="47">
        <f>IF(i_MiningPlan!BW19&gt;0,((i_MiningPlan!BW19-BW16)*BW9+BW16*BW15)/i_MiningPlan!BW19,0)</f>
        <v/>
      </c>
      <c r="BX30" s="47">
        <f>IF(i_MiningPlan!BX19&gt;0,((i_MiningPlan!BX19-BX16)*BX9+BX16*BX15)/i_MiningPlan!BX19,0)</f>
        <v/>
      </c>
      <c r="BY30" s="47">
        <f>IF(i_MiningPlan!BY19&gt;0,((i_MiningPlan!BY19-BY16)*BY9+BY16*BY15)/i_MiningPlan!BY19,0)</f>
        <v/>
      </c>
      <c r="BZ30" s="47">
        <f>IF(i_MiningPlan!BZ19&gt;0,((i_MiningPlan!BZ19-BZ16)*BZ9+BZ16*BZ15)/i_MiningPlan!BZ19,0)</f>
        <v/>
      </c>
      <c r="CA30" s="47">
        <f>IF(i_MiningPlan!CA19&gt;0,((i_MiningPlan!CA19-CA16)*CA9+CA16*CA15)/i_MiningPlan!CA19,0)</f>
        <v/>
      </c>
      <c r="CB30" s="47">
        <f>IF(i_MiningPlan!CB19&gt;0,((i_MiningPlan!CB19-CB16)*CB9+CB16*CB15)/i_MiningPlan!CB19,0)</f>
        <v/>
      </c>
      <c r="CC30" s="47">
        <f>IF(i_MiningPlan!CC19&gt;0,((i_MiningPlan!CC19-CC16)*CC9+CC16*CC15)/i_MiningPlan!CC19,0)</f>
        <v/>
      </c>
      <c r="CD30" s="47">
        <f>IF(i_MiningPlan!CD19&gt;0,((i_MiningPlan!CD19-CD16)*CD9+CD16*CD15)/i_MiningPlan!CD19,0)</f>
        <v/>
      </c>
      <c r="CE30" s="47">
        <f>IF(i_MiningPlan!CE19&gt;0,((i_MiningPlan!CE19-CE16)*CE9+CE16*CE15)/i_MiningPlan!CE19,0)</f>
        <v/>
      </c>
      <c r="CF30" s="47">
        <f>IF(i_MiningPlan!CF19&gt;0,((i_MiningPlan!CF19-CF16)*CF9+CF16*CF15)/i_MiningPlan!CF19,0)</f>
        <v/>
      </c>
      <c r="CG30" s="47">
        <f>IF(i_MiningPlan!CG19&gt;0,((i_MiningPlan!CG19-CG16)*CG9+CG16*CG15)/i_MiningPlan!CG19,0)</f>
        <v/>
      </c>
      <c r="CH30" s="47">
        <f>IF(i_MiningPlan!CH19&gt;0,((i_MiningPlan!CH19-CH16)*CH9+CH16*CH15)/i_MiningPlan!CH19,0)</f>
        <v/>
      </c>
      <c r="CI30" s="47">
        <f>IF(i_MiningPlan!CI19&gt;0,((i_MiningPlan!CI19-CI16)*CI9+CI16*CI15)/i_MiningPlan!CI19,0)</f>
        <v/>
      </c>
      <c r="CJ30" s="47">
        <f>IF(i_MiningPlan!CJ19&gt;0,((i_MiningPlan!CJ19-CJ16)*CJ9+CJ16*CJ15)/i_MiningPlan!CJ19,0)</f>
        <v/>
      </c>
      <c r="CK30" s="47">
        <f>IF(i_MiningPlan!CK19&gt;0,((i_MiningPlan!CK19-CK16)*CK9+CK16*CK15)/i_MiningPlan!CK19,0)</f>
        <v/>
      </c>
      <c r="CL30" s="47">
        <f>IF(i_MiningPlan!CL19&gt;0,((i_MiningPlan!CL19-CL16)*CL9+CL16*CL15)/i_MiningPlan!CL19,0)</f>
        <v/>
      </c>
      <c r="CM30" s="47">
        <f>IF(i_MiningPlan!CM19&gt;0,((i_MiningPlan!CM19-CM16)*CM9+CM16*CM15)/i_MiningPlan!CM19,0)</f>
        <v/>
      </c>
      <c r="CN30" s="47">
        <f>IF(i_MiningPlan!CN19&gt;0,((i_MiningPlan!CN19-CN16)*CN9+CN16*CN15)/i_MiningPlan!CN19,0)</f>
        <v/>
      </c>
      <c r="CO30" s="47">
        <f>IF(i_MiningPlan!CO19&gt;0,((i_MiningPlan!CO19-CO16)*CO9+CO16*CO15)/i_MiningPlan!CO19,0)</f>
        <v/>
      </c>
      <c r="CP30" s="47">
        <f>IF(i_MiningPlan!CP19&gt;0,((i_MiningPlan!CP19-CP16)*CP9+CP16*CP15)/i_MiningPlan!CP19,0)</f>
        <v/>
      </c>
      <c r="CQ30" s="47">
        <f>IF(i_MiningPlan!CQ19&gt;0,((i_MiningPlan!CQ19-CQ16)*CQ9+CQ16*CQ15)/i_MiningPlan!CQ19,0)</f>
        <v/>
      </c>
      <c r="CR30" s="47">
        <f>IF(i_MiningPlan!CR19&gt;0,((i_MiningPlan!CR19-CR16)*CR9+CR16*CR15)/i_MiningPlan!CR19,0)</f>
        <v/>
      </c>
      <c r="CS30" s="47">
        <f>IF(i_MiningPlan!CS19&gt;0,((i_MiningPlan!CS19-CS16)*CS9+CS16*CS15)/i_MiningPlan!CS19,0)</f>
        <v/>
      </c>
      <c r="CT30" s="47">
        <f>IF(i_MiningPlan!CT19&gt;0,((i_MiningPlan!CT19-CT16)*CT9+CT16*CT15)/i_MiningPlan!CT19,0)</f>
        <v/>
      </c>
      <c r="CU30" s="47">
        <f>IF(i_MiningPlan!CU19&gt;0,((i_MiningPlan!CU19-CU16)*CU9+CU16*CU15)/i_MiningPlan!CU19,0)</f>
        <v/>
      </c>
      <c r="CV30" s="47">
        <f>IF(i_MiningPlan!CV19&gt;0,((i_MiningPlan!CV19-CV16)*CV9+CV16*CV15)/i_MiningPlan!CV19,0)</f>
        <v/>
      </c>
      <c r="CW30" s="47">
        <f>IF(i_MiningPlan!CW19&gt;0,((i_MiningPlan!CW19-CW16)*CW9+CW16*CW15)/i_MiningPlan!CW19,0)</f>
        <v/>
      </c>
      <c r="CX30" s="47">
        <f>IF(i_MiningPlan!CX19&gt;0,((i_MiningPlan!CX19-CX16)*CX9+CX16*CX15)/i_MiningPlan!CX19,0)</f>
        <v/>
      </c>
      <c r="CY30" s="47">
        <f>IF(i_MiningPlan!CY19&gt;0,((i_MiningPlan!CY19-CY16)*CY9+CY16*CY15)/i_MiningPlan!CY19,0)</f>
        <v/>
      </c>
      <c r="CZ30" s="47">
        <f>IF(i_MiningPlan!CZ19&gt;0,((i_MiningPlan!CZ19-CZ16)*CZ9+CZ16*CZ15)/i_MiningPlan!CZ19,0)</f>
        <v/>
      </c>
      <c r="DA30" s="47">
        <f>IF(i_MiningPlan!DA19&gt;0,((i_MiningPlan!DA19-DA16)*DA9+DA16*DA15)/i_MiningPlan!DA19,0)</f>
        <v/>
      </c>
      <c r="DB30" s="47">
        <f>IF(i_MiningPlan!DB19&gt;0,((i_MiningPlan!DB19-DB16)*DB9+DB16*DB15)/i_MiningPlan!DB19,0)</f>
        <v/>
      </c>
      <c r="DC30" s="47">
        <f>IF(i_MiningPlan!DC19&gt;0,((i_MiningPlan!DC19-DC16)*DC9+DC16*DC15)/i_MiningPlan!DC19,0)</f>
        <v/>
      </c>
      <c r="DD30" s="47">
        <f>IF(i_MiningPlan!DD19&gt;0,((i_MiningPlan!DD19-DD16)*DD9+DD16*DD15)/i_MiningPlan!DD19,0)</f>
        <v/>
      </c>
      <c r="DE30" s="47">
        <f>IF(i_MiningPlan!DE19&gt;0,((i_MiningPlan!DE19-DE16)*DE9+DE16*DE15)/i_MiningPlan!DE19,0)</f>
        <v/>
      </c>
      <c r="DF30" s="47">
        <f>IF(i_MiningPlan!DF19&gt;0,((i_MiningPlan!DF19-DF16)*DF9+DF16*DF15)/i_MiningPlan!DF19,0)</f>
        <v/>
      </c>
      <c r="DG30" s="47">
        <f>IF(i_MiningPlan!DG19&gt;0,((i_MiningPlan!DG19-DG16)*DG9+DG16*DG15)/i_MiningPlan!DG19,0)</f>
        <v/>
      </c>
      <c r="DH30" s="47">
        <f>IF(i_MiningPlan!DH19&gt;0,((i_MiningPlan!DH19-DH16)*DH9+DH16*DH15)/i_MiningPlan!DH19,0)</f>
        <v/>
      </c>
      <c r="DI30" s="47">
        <f>IF(i_MiningPlan!DI19&gt;0,((i_MiningPlan!DI19-DI16)*DI9+DI16*DI15)/i_MiningPlan!DI19,0)</f>
        <v/>
      </c>
      <c r="DJ30" s="47">
        <f>IF(i_MiningPlan!DJ19&gt;0,((i_MiningPlan!DJ19-DJ16)*DJ9+DJ16*DJ15)/i_MiningPlan!DJ19,0)</f>
        <v/>
      </c>
      <c r="DK30" s="47">
        <f>IF(i_MiningPlan!DK19&gt;0,((i_MiningPlan!DK19-DK16)*DK9+DK16*DK15)/i_MiningPlan!DK19,0)</f>
        <v/>
      </c>
      <c r="DL30" s="47">
        <f>IF(i_MiningPlan!DL19&gt;0,((i_MiningPlan!DL19-DL16)*DL9+DL16*DL15)/i_MiningPlan!DL19,0)</f>
        <v/>
      </c>
      <c r="DM30" s="47">
        <f>IF(i_MiningPlan!DM19&gt;0,((i_MiningPlan!DM19-DM16)*DM9+DM16*DM15)/i_MiningPlan!DM19,0)</f>
        <v/>
      </c>
      <c r="DN30" s="47">
        <f>IF(i_MiningPlan!DN19&gt;0,((i_MiningPlan!DN19-DN16)*DN9+DN16*DN15)/i_MiningPlan!DN19,0)</f>
        <v/>
      </c>
      <c r="DO30" s="47">
        <f>IF(i_MiningPlan!DO19&gt;0,((i_MiningPlan!DO19-DO16)*DO9+DO16*DO15)/i_MiningPlan!DO19,0)</f>
        <v/>
      </c>
      <c r="DP30" s="47">
        <f>IF(i_MiningPlan!DP19&gt;0,((i_MiningPlan!DP19-DP16)*DP9+DP16*DP15)/i_MiningPlan!DP19,0)</f>
        <v/>
      </c>
      <c r="DQ30" s="47">
        <f>IF(i_MiningPlan!DQ19&gt;0,((i_MiningPlan!DQ19-DQ16)*DQ9+DQ16*DQ15)/i_MiningPlan!DQ19,0)</f>
        <v/>
      </c>
      <c r="DR30" s="47">
        <f>IF(i_MiningPlan!DR19&gt;0,((i_MiningPlan!DR19-DR16)*DR9+DR16*DR15)/i_MiningPlan!DR19,0)</f>
        <v/>
      </c>
      <c r="DS30" s="47">
        <f>IF(i_MiningPlan!DS19&gt;0,((i_MiningPlan!DS19-DS16)*DS9+DS16*DS15)/i_MiningPlan!DS19,0)</f>
        <v/>
      </c>
      <c r="DT30" s="47">
        <f>IF(i_MiningPlan!DT19&gt;0,((i_MiningPlan!DT19-DT16)*DT9+DT16*DT15)/i_MiningPlan!DT19,0)</f>
        <v/>
      </c>
      <c r="DU30" s="47">
        <f>IF(i_MiningPlan!DU19&gt;0,((i_MiningPlan!DU19-DU16)*DU9+DU16*DU15)/i_MiningPlan!DU19,0)</f>
        <v/>
      </c>
      <c r="DV30" s="47">
        <f>IF(i_MiningPlan!DV19&gt;0,((i_MiningPlan!DV19-DV16)*DV9+DV16*DV15)/i_MiningPlan!DV19,0)</f>
        <v/>
      </c>
      <c r="DW30" s="47">
        <f>IF(i_MiningPlan!DW19&gt;0,((i_MiningPlan!DW19-DW16)*DW9+DW16*DW15)/i_MiningPlan!DW19,0)</f>
        <v/>
      </c>
      <c r="DX30" s="47">
        <f>IF(i_MiningPlan!DX19&gt;0,((i_MiningPlan!DX19-DX16)*DX9+DX16*DX15)/i_MiningPlan!DX19,0)</f>
        <v/>
      </c>
      <c r="DY30" s="47">
        <f>IF(i_MiningPlan!DY19&gt;0,((i_MiningPlan!DY19-DY16)*DY9+DY16*DY15)/i_MiningPlan!DY19,0)</f>
        <v/>
      </c>
      <c r="DZ30" s="47">
        <f>IF(i_MiningPlan!DZ19&gt;0,((i_MiningPlan!DZ19-DZ16)*DZ9+DZ16*DZ15)/i_MiningPlan!DZ19,0)</f>
        <v/>
      </c>
      <c r="EA30" s="47">
        <f>IF(i_MiningPlan!EA19&gt;0,((i_MiningPlan!EA19-EA16)*EA9+EA16*EA15)/i_MiningPlan!EA19,0)</f>
        <v/>
      </c>
      <c r="EB30" s="47">
        <f>IF(i_MiningPlan!EB19&gt;0,((i_MiningPlan!EB19-EB16)*EB9+EB16*EB15)/i_MiningPlan!EB19,0)</f>
        <v/>
      </c>
      <c r="EC30" s="47">
        <f>IF(i_MiningPlan!EC19&gt;0,((i_MiningPlan!EC19-EC16)*EC9+EC16*EC15)/i_MiningPlan!EC19,0)</f>
        <v/>
      </c>
      <c r="ED30" s="47">
        <f>IF(i_MiningPlan!ED19&gt;0,((i_MiningPlan!ED19-ED16)*ED9+ED16*ED15)/i_MiningPlan!ED19,0)</f>
        <v/>
      </c>
      <c r="EE30" s="47">
        <f>IF(i_MiningPlan!EE19&gt;0,((i_MiningPlan!EE19-EE16)*EE9+EE16*EE15)/i_MiningPlan!EE19,0)</f>
        <v/>
      </c>
      <c r="EF30" s="47">
        <f>IF(i_MiningPlan!EF19&gt;0,((i_MiningPlan!EF19-EF16)*EF9+EF16*EF15)/i_MiningPlan!EF19,0)</f>
        <v/>
      </c>
      <c r="EG30" s="47">
        <f>IF(i_MiningPlan!EG19&gt;0,((i_MiningPlan!EG19-EG16)*EG9+EG16*EG15)/i_MiningPlan!EG19,0)</f>
        <v/>
      </c>
      <c r="EH30" s="47">
        <f>IF(i_MiningPlan!EH19&gt;0,((i_MiningPlan!EH19-EH16)*EH9+EH16*EH15)/i_MiningPlan!EH19,0)</f>
        <v/>
      </c>
      <c r="EI30" s="47">
        <f>IF(i_MiningPlan!EI19&gt;0,((i_MiningPlan!EI19-EI16)*EI9+EI16*EI15)/i_MiningPlan!EI19,0)</f>
        <v/>
      </c>
      <c r="EJ30" s="47">
        <f>IF(i_MiningPlan!EJ19&gt;0,((i_MiningPlan!EJ19-EJ16)*EJ9+EJ16*EJ15)/i_MiningPlan!EJ19,0)</f>
        <v/>
      </c>
      <c r="EK30" s="47">
        <f>IF(i_MiningPlan!EK19&gt;0,((i_MiningPlan!EK19-EK16)*EK9+EK16*EK15)/i_MiningPlan!EK19,0)</f>
        <v/>
      </c>
      <c r="EL30" s="47">
        <f>IF(i_MiningPlan!EL19&gt;0,((i_MiningPlan!EL19-EL16)*EL9+EL16*EL15)/i_MiningPlan!EL19,0)</f>
        <v/>
      </c>
      <c r="EM30" s="47">
        <f>IF(i_MiningPlan!EM19&gt;0,((i_MiningPlan!EM19-EM16)*EM9+EM16*EM15)/i_MiningPlan!EM19,0)</f>
        <v/>
      </c>
      <c r="EN30" s="47">
        <f>IF(i_MiningPlan!EN19&gt;0,((i_MiningPlan!EN19-EN16)*EN9+EN16*EN15)/i_MiningPlan!EN19,0)</f>
        <v/>
      </c>
      <c r="EO30" s="47">
        <f>IF(i_MiningPlan!EO19&gt;0,((i_MiningPlan!EO19-EO16)*EO9+EO16*EO15)/i_MiningPlan!EO19,0)</f>
        <v/>
      </c>
      <c r="EP30" s="47">
        <f>IF(i_MiningPlan!EP19&gt;0,((i_MiningPlan!EP19-EP16)*EP9+EP16*EP15)/i_MiningPlan!EP19,0)</f>
        <v/>
      </c>
      <c r="EQ30" s="47">
        <f>IF(i_MiningPlan!EQ19&gt;0,((i_MiningPlan!EQ19-EQ16)*EQ9+EQ16*EQ15)/i_MiningPlan!EQ19,0)</f>
        <v/>
      </c>
      <c r="ER30" s="47">
        <f>IF(i_MiningPlan!ER19&gt;0,((i_MiningPlan!ER19-ER16)*ER9+ER16*ER15)/i_MiningPlan!ER19,0)</f>
        <v/>
      </c>
      <c r="ES30" s="47">
        <f>IF(i_MiningPlan!ES19&gt;0,((i_MiningPlan!ES19-ES16)*ES9+ES16*ES15)/i_MiningPlan!ES19,0)</f>
        <v/>
      </c>
      <c r="ET30" s="47">
        <f>IF(i_MiningPlan!ET19&gt;0,((i_MiningPlan!ET19-ET16)*ET9+ET16*ET15)/i_MiningPlan!ET19,0)</f>
        <v/>
      </c>
      <c r="EU30" s="47">
        <f>IF(i_MiningPlan!EU19&gt;0,((i_MiningPlan!EU19-EU16)*EU9+EU16*EU15)/i_MiningPlan!EU19,0)</f>
        <v/>
      </c>
      <c r="EV30" s="47">
        <f>IF(i_MiningPlan!EV19&gt;0,((i_MiningPlan!EV19-EV16)*EV9+EV16*EV15)/i_MiningPlan!EV19,0)</f>
        <v/>
      </c>
      <c r="EW30" s="47">
        <f>IF(i_MiningPlan!EW19&gt;0,((i_MiningPlan!EW19-EW16)*EW9+EW16*EW15)/i_MiningPlan!EW19,0)</f>
        <v/>
      </c>
      <c r="EX30" s="47">
        <f>IF(i_MiningPlan!EX19&gt;0,((i_MiningPlan!EX19-EX16)*EX9+EX16*EX15)/i_MiningPlan!EX19,0)</f>
        <v/>
      </c>
      <c r="EY30" s="47">
        <f>IF(i_MiningPlan!EY19&gt;0,((i_MiningPlan!EY19-EY16)*EY9+EY16*EY15)/i_MiningPlan!EY19,0)</f>
        <v/>
      </c>
      <c r="EZ30" s="47">
        <f>IF(i_MiningPlan!EZ19&gt;0,((i_MiningPlan!EZ19-EZ16)*EZ9+EZ16*EZ15)/i_MiningPlan!EZ19,0)</f>
        <v/>
      </c>
      <c r="FA30" s="47">
        <f>IF(i_MiningPlan!FA19&gt;0,((i_MiningPlan!FA19-FA16)*FA9+FA16*FA15)/i_MiningPlan!FA19,0)</f>
        <v/>
      </c>
      <c r="FB30" s="47">
        <f>IF(i_MiningPlan!FB19&gt;0,((i_MiningPlan!FB19-FB16)*FB9+FB16*FB15)/i_MiningPlan!FB19,0)</f>
        <v/>
      </c>
      <c r="FC30" s="47">
        <f>IF(i_MiningPlan!FC19&gt;0,((i_MiningPlan!FC19-FC16)*FC9+FC16*FC15)/i_MiningPlan!FC19,0)</f>
        <v/>
      </c>
      <c r="FD30" s="47">
        <f>IF(i_MiningPlan!FD19&gt;0,((i_MiningPlan!FD19-FD16)*FD9+FD16*FD15)/i_MiningPlan!FD19,0)</f>
        <v/>
      </c>
      <c r="FE30" s="47">
        <f>IF(i_MiningPlan!FE19&gt;0,((i_MiningPlan!FE19-FE16)*FE9+FE16*FE15)/i_MiningPlan!FE19,0)</f>
        <v/>
      </c>
      <c r="FF30" s="47">
        <f>IF(i_MiningPlan!FF19&gt;0,((i_MiningPlan!FF19-FF16)*FF9+FF16*FF15)/i_MiningPlan!FF19,0)</f>
        <v/>
      </c>
      <c r="FG30" s="47">
        <f>IF(i_MiningPlan!FG19&gt;0,((i_MiningPlan!FG19-FG16)*FG9+FG16*FG15)/i_MiningPlan!FG19,0)</f>
        <v/>
      </c>
      <c r="FH30" s="47">
        <f>IF(i_MiningPlan!FH19&gt;0,((i_MiningPlan!FH19-FH16)*FH9+FH16*FH15)/i_MiningPlan!FH19,0)</f>
        <v/>
      </c>
      <c r="FI30" s="47">
        <f>IF(i_MiningPlan!FI19&gt;0,((i_MiningPlan!FI19-FI16)*FI9+FI16*FI15)/i_MiningPlan!FI19,0)</f>
        <v/>
      </c>
      <c r="FJ30" s="47">
        <f>IF(i_MiningPlan!FJ19&gt;0,((i_MiningPlan!FJ19-FJ16)*FJ9+FJ16*FJ15)/i_MiningPlan!FJ19,0)</f>
        <v/>
      </c>
      <c r="FK30" s="47">
        <f>IF(i_MiningPlan!FK19&gt;0,((i_MiningPlan!FK19-FK16)*FK9+FK16*FK15)/i_MiningPlan!FK19,0)</f>
        <v/>
      </c>
      <c r="FL30" s="47">
        <f>IF(i_MiningPlan!FL19&gt;0,((i_MiningPlan!FL19-FL16)*FL9+FL16*FL15)/i_MiningPlan!FL19,0)</f>
        <v/>
      </c>
      <c r="FM30" s="47">
        <f>IF(i_MiningPlan!FM19&gt;0,((i_MiningPlan!FM19-FM16)*FM9+FM16*FM15)/i_MiningPlan!FM19,0)</f>
        <v/>
      </c>
      <c r="FN30" s="47">
        <f>IF(i_MiningPlan!FN19&gt;0,((i_MiningPlan!FN19-FN16)*FN9+FN16*FN15)/i_MiningPlan!FN19,0)</f>
        <v/>
      </c>
      <c r="FO30" s="47">
        <f>IF(i_MiningPlan!FO19&gt;0,((i_MiningPlan!FO19-FO16)*FO9+FO16*FO15)/i_MiningPlan!FO19,0)</f>
        <v/>
      </c>
      <c r="FP30" s="47">
        <f>IF(i_MiningPlan!FP19&gt;0,((i_MiningPlan!FP19-FP16)*FP9+FP16*FP15)/i_MiningPlan!FP19,0)</f>
        <v/>
      </c>
      <c r="FQ30" s="47">
        <f>IF(i_MiningPlan!FQ19&gt;0,((i_MiningPlan!FQ19-FQ16)*FQ9+FQ16*FQ15)/i_MiningPlan!FQ19,0)</f>
        <v/>
      </c>
      <c r="FR30" s="47">
        <f>IF(i_MiningPlan!FR19&gt;0,((i_MiningPlan!FR19-FR16)*FR9+FR16*FR15)/i_MiningPlan!FR19,0)</f>
        <v/>
      </c>
      <c r="FS30" s="47">
        <f>IF(i_MiningPlan!FS19&gt;0,((i_MiningPlan!FS19-FS16)*FS9+FS16*FS15)/i_MiningPlan!FS19,0)</f>
        <v/>
      </c>
      <c r="FT30" s="47">
        <f>IF(i_MiningPlan!FT19&gt;0,((i_MiningPlan!FT19-FT16)*FT9+FT16*FT15)/i_MiningPlan!FT19,0)</f>
        <v/>
      </c>
      <c r="FU30" s="47">
        <f>IF(i_MiningPlan!FU19&gt;0,((i_MiningPlan!FU19-FU16)*FU9+FU16*FU15)/i_MiningPlan!FU19,0)</f>
        <v/>
      </c>
      <c r="FV30" s="47">
        <f>IF(i_MiningPlan!FV19&gt;0,((i_MiningPlan!FV19-FV16)*FV9+FV16*FV15)/i_MiningPlan!FV19,0)</f>
        <v/>
      </c>
      <c r="FW30" s="47">
        <f>IF(i_MiningPlan!FW19&gt;0,((i_MiningPlan!FW19-FW16)*FW9+FW16*FW15)/i_MiningPlan!FW19,0)</f>
        <v/>
      </c>
      <c r="FX30" s="47">
        <f>IF(i_MiningPlan!FX19&gt;0,((i_MiningPlan!FX19-FX16)*FX9+FX16*FX15)/i_MiningPlan!FX19,0)</f>
        <v/>
      </c>
      <c r="FY30" s="47">
        <f>IF(i_MiningPlan!FY19&gt;0,((i_MiningPlan!FY19-FY16)*FY9+FY16*FY15)/i_MiningPlan!FY19,0)</f>
        <v/>
      </c>
      <c r="FZ30" s="47">
        <f>IF(i_MiningPlan!FZ19&gt;0,((i_MiningPlan!FZ19-FZ16)*FZ9+FZ16*FZ15)/i_MiningPlan!FZ19,0)</f>
        <v/>
      </c>
      <c r="GA30" s="47">
        <f>IF(i_MiningPlan!GA19&gt;0,((i_MiningPlan!GA19-GA16)*GA9+GA16*GA15)/i_MiningPlan!GA19,0)</f>
        <v/>
      </c>
    </row>
  </sheetData>
  <dataValidations count="3">
    <dataValidation sqref="B13" showDropDown="0" showInputMessage="0" showErrorMessage="0" allowBlank="0" type="list">
      <formula1>"Yes,No"</formula1>
    </dataValidation>
    <dataValidation sqref="B20" showDropDown="0" showInputMessage="0" showErrorMessage="0" allowBlank="0" type="list">
      <formula1>"Yes,No"</formula1>
    </dataValidation>
    <dataValidation sqref="B21" showDropDown="0" showInputMessage="0" showErrorMessage="0" allowBlank="0" type="list">
      <formula1>"Primary Metal,By-product (Gold),Revenue %"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0000FF"/>
    <outlinePr summaryBelow="1" summaryRight="1"/>
    <pageSetUpPr/>
  </sheetPr>
  <dimension ref="A1:GA37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PROJECT FINANCING STRUCTURE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Year</t>
        </is>
      </c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Phase</t>
        </is>
      </c>
      <c r="D6" s="25" t="inlineStr">
        <is>
          <t>Pre-Dev</t>
        </is>
      </c>
      <c r="E6" s="25" t="inlineStr">
        <is>
          <t>Pre-Dev</t>
        </is>
      </c>
      <c r="F6" s="25" t="inlineStr">
        <is>
          <t>Pre-Dev</t>
        </is>
      </c>
      <c r="G6" s="25" t="inlineStr">
        <is>
          <t>Pre-Dev</t>
        </is>
      </c>
      <c r="H6" s="25" t="inlineStr">
        <is>
          <t>Pre-Dev</t>
        </is>
      </c>
      <c r="I6" s="25" t="inlineStr">
        <is>
          <t>Pre-Dev</t>
        </is>
      </c>
      <c r="J6" s="25" t="inlineStr">
        <is>
          <t>Pre-Dev</t>
        </is>
      </c>
      <c r="K6" s="25" t="inlineStr">
        <is>
          <t>Pre-Dev</t>
        </is>
      </c>
      <c r="L6" s="25" t="inlineStr">
        <is>
          <t>Pre-Dev</t>
        </is>
      </c>
      <c r="M6" s="25" t="inlineStr">
        <is>
          <t>Pre-Dev</t>
        </is>
      </c>
      <c r="N6" s="25" t="inlineStr">
        <is>
          <t>Pre-Dev</t>
        </is>
      </c>
      <c r="O6" s="25" t="inlineStr">
        <is>
          <t>Pre-Dev</t>
        </is>
      </c>
      <c r="P6" s="25" t="inlineStr">
        <is>
          <t>Development</t>
        </is>
      </c>
      <c r="Q6" s="25" t="inlineStr">
        <is>
          <t>Development</t>
        </is>
      </c>
      <c r="R6" s="25" t="inlineStr">
        <is>
          <t>Development</t>
        </is>
      </c>
      <c r="S6" s="25" t="inlineStr">
        <is>
          <t>Development</t>
        </is>
      </c>
      <c r="T6" s="25" t="inlineStr">
        <is>
          <t>Development</t>
        </is>
      </c>
      <c r="U6" s="25" t="inlineStr">
        <is>
          <t>Development</t>
        </is>
      </c>
      <c r="V6" s="25" t="inlineStr">
        <is>
          <t>Development</t>
        </is>
      </c>
      <c r="W6" s="25" t="inlineStr">
        <is>
          <t>Development</t>
        </is>
      </c>
      <c r="X6" s="25" t="inlineStr">
        <is>
          <t>Development</t>
        </is>
      </c>
      <c r="Y6" s="25" t="inlineStr">
        <is>
          <t>Development</t>
        </is>
      </c>
      <c r="Z6" s="25" t="inlineStr">
        <is>
          <t>Development</t>
        </is>
      </c>
      <c r="AA6" s="25" t="inlineStr">
        <is>
          <t>Development</t>
        </is>
      </c>
      <c r="AB6" s="25" t="inlineStr">
        <is>
          <t>Development</t>
        </is>
      </c>
      <c r="AC6" s="25" t="inlineStr">
        <is>
          <t>Development</t>
        </is>
      </c>
      <c r="AD6" s="25" t="inlineStr">
        <is>
          <t>Development</t>
        </is>
      </c>
      <c r="AE6" s="25" t="inlineStr">
        <is>
          <t>Development</t>
        </is>
      </c>
      <c r="AF6" s="25" t="inlineStr">
        <is>
          <t>Development</t>
        </is>
      </c>
      <c r="AG6" s="25" t="inlineStr">
        <is>
          <t>Development</t>
        </is>
      </c>
      <c r="AH6" s="25" t="inlineStr">
        <is>
          <t>Development</t>
        </is>
      </c>
      <c r="AI6" s="25" t="inlineStr">
        <is>
          <t>Development</t>
        </is>
      </c>
      <c r="AJ6" s="25" t="inlineStr">
        <is>
          <t>Development</t>
        </is>
      </c>
      <c r="AK6" s="25" t="inlineStr">
        <is>
          <t>Development</t>
        </is>
      </c>
      <c r="AL6" s="25" t="inlineStr">
        <is>
          <t>Development</t>
        </is>
      </c>
      <c r="AM6" s="25" t="inlineStr">
        <is>
          <t>Development</t>
        </is>
      </c>
      <c r="AN6" s="25" t="inlineStr">
        <is>
          <t>Development</t>
        </is>
      </c>
      <c r="AO6" s="25" t="inlineStr">
        <is>
          <t>Development</t>
        </is>
      </c>
      <c r="AP6" s="25" t="inlineStr">
        <is>
          <t>Development</t>
        </is>
      </c>
      <c r="AQ6" s="25" t="inlineStr">
        <is>
          <t>Development</t>
        </is>
      </c>
      <c r="AR6" s="25" t="inlineStr">
        <is>
          <t>Development</t>
        </is>
      </c>
      <c r="AS6" s="25" t="inlineStr">
        <is>
          <t>Development</t>
        </is>
      </c>
      <c r="AT6" s="25" t="inlineStr">
        <is>
          <t>Ramp-Up</t>
        </is>
      </c>
      <c r="AU6" s="25" t="inlineStr">
        <is>
          <t>Ramp-Up</t>
        </is>
      </c>
      <c r="AV6" s="25" t="inlineStr">
        <is>
          <t>Ramp-Up</t>
        </is>
      </c>
      <c r="AW6" s="25" t="inlineStr">
        <is>
          <t>Ramp-Up</t>
        </is>
      </c>
      <c r="AX6" s="25" t="inlineStr">
        <is>
          <t>Ramp-Up</t>
        </is>
      </c>
      <c r="AY6" s="25" t="inlineStr">
        <is>
          <t>Ramp-Up</t>
        </is>
      </c>
      <c r="AZ6" s="25" t="inlineStr">
        <is>
          <t>Ramp-Up</t>
        </is>
      </c>
      <c r="BA6" s="25" t="inlineStr">
        <is>
          <t>Ramp-Up</t>
        </is>
      </c>
      <c r="BB6" s="25" t="inlineStr">
        <is>
          <t>Ramp-Up</t>
        </is>
      </c>
      <c r="BC6" s="25" t="inlineStr">
        <is>
          <t>Ramp-Up</t>
        </is>
      </c>
      <c r="BD6" s="25" t="inlineStr">
        <is>
          <t>Ramp-Up</t>
        </is>
      </c>
      <c r="BE6" s="25" t="inlineStr">
        <is>
          <t>Ramp-Up</t>
        </is>
      </c>
      <c r="BF6" s="25" t="inlineStr">
        <is>
          <t>Steady State</t>
        </is>
      </c>
      <c r="BG6" s="25" t="inlineStr">
        <is>
          <t>Steady State</t>
        </is>
      </c>
      <c r="BH6" s="25" t="inlineStr">
        <is>
          <t>Steady State</t>
        </is>
      </c>
      <c r="BI6" s="25" t="inlineStr">
        <is>
          <t>Steady State</t>
        </is>
      </c>
      <c r="BJ6" s="25" t="inlineStr">
        <is>
          <t>Steady State</t>
        </is>
      </c>
      <c r="BK6" s="25" t="inlineStr">
        <is>
          <t>Steady State</t>
        </is>
      </c>
      <c r="BL6" s="25" t="inlineStr">
        <is>
          <t>Steady State</t>
        </is>
      </c>
      <c r="BM6" s="25" t="inlineStr">
        <is>
          <t>Steady State</t>
        </is>
      </c>
      <c r="BN6" s="25" t="inlineStr">
        <is>
          <t>Steady State</t>
        </is>
      </c>
      <c r="BO6" s="25" t="inlineStr">
        <is>
          <t>Steady State</t>
        </is>
      </c>
      <c r="BP6" s="25" t="inlineStr">
        <is>
          <t>Steady State</t>
        </is>
      </c>
      <c r="BQ6" s="25" t="inlineStr">
        <is>
          <t>Steady State</t>
        </is>
      </c>
      <c r="BR6" s="25" t="inlineStr">
        <is>
          <t>Steady State</t>
        </is>
      </c>
      <c r="BS6" s="25" t="inlineStr">
        <is>
          <t>Steady State</t>
        </is>
      </c>
      <c r="BT6" s="25" t="inlineStr">
        <is>
          <t>Steady State</t>
        </is>
      </c>
      <c r="BU6" s="25" t="inlineStr">
        <is>
          <t>Steady State</t>
        </is>
      </c>
      <c r="BV6" s="25" t="inlineStr">
        <is>
          <t>Steady State</t>
        </is>
      </c>
      <c r="BW6" s="25" t="inlineStr">
        <is>
          <t>Steady State</t>
        </is>
      </c>
      <c r="BX6" s="25" t="inlineStr">
        <is>
          <t>Steady State</t>
        </is>
      </c>
      <c r="BY6" s="25" t="inlineStr">
        <is>
          <t>Steady State</t>
        </is>
      </c>
      <c r="BZ6" s="25" t="inlineStr">
        <is>
          <t>Steady State</t>
        </is>
      </c>
      <c r="CA6" s="25" t="inlineStr">
        <is>
          <t>Steady State</t>
        </is>
      </c>
      <c r="CB6" s="25" t="inlineStr">
        <is>
          <t>Steady State</t>
        </is>
      </c>
      <c r="CC6" s="25" t="inlineStr">
        <is>
          <t>Steady State</t>
        </is>
      </c>
      <c r="CD6" s="25" t="inlineStr">
        <is>
          <t>Steady State</t>
        </is>
      </c>
      <c r="CE6" s="25" t="inlineStr">
        <is>
          <t>Steady State</t>
        </is>
      </c>
      <c r="CF6" s="25" t="inlineStr">
        <is>
          <t>Steady State</t>
        </is>
      </c>
      <c r="CG6" s="25" t="inlineStr">
        <is>
          <t>Steady State</t>
        </is>
      </c>
      <c r="CH6" s="25" t="inlineStr">
        <is>
          <t>Steady State</t>
        </is>
      </c>
      <c r="CI6" s="25" t="inlineStr">
        <is>
          <t>Steady State</t>
        </is>
      </c>
      <c r="CJ6" s="25" t="inlineStr">
        <is>
          <t>Steady State</t>
        </is>
      </c>
      <c r="CK6" s="25" t="inlineStr">
        <is>
          <t>Steady State</t>
        </is>
      </c>
      <c r="CL6" s="25" t="inlineStr">
        <is>
          <t>Steady State</t>
        </is>
      </c>
      <c r="CM6" s="25" t="inlineStr">
        <is>
          <t>Steady State</t>
        </is>
      </c>
      <c r="CN6" s="25" t="inlineStr">
        <is>
          <t>Steady State</t>
        </is>
      </c>
      <c r="CO6" s="25" t="inlineStr">
        <is>
          <t>Steady State</t>
        </is>
      </c>
      <c r="CP6" s="25" t="inlineStr">
        <is>
          <t>Steady State</t>
        </is>
      </c>
      <c r="CQ6" s="25" t="inlineStr">
        <is>
          <t>Steady State</t>
        </is>
      </c>
      <c r="CR6" s="25" t="inlineStr">
        <is>
          <t>Steady State</t>
        </is>
      </c>
      <c r="CS6" s="25" t="inlineStr">
        <is>
          <t>Steady State</t>
        </is>
      </c>
      <c r="CT6" s="25" t="inlineStr">
        <is>
          <t>Steady State</t>
        </is>
      </c>
      <c r="CU6" s="25" t="inlineStr">
        <is>
          <t>Steady State</t>
        </is>
      </c>
      <c r="CV6" s="25" t="inlineStr">
        <is>
          <t>Steady State</t>
        </is>
      </c>
      <c r="CW6" s="25" t="inlineStr">
        <is>
          <t>Steady State</t>
        </is>
      </c>
      <c r="CX6" s="25" t="inlineStr">
        <is>
          <t>Steady State</t>
        </is>
      </c>
      <c r="CY6" s="25" t="inlineStr">
        <is>
          <t>Steady State</t>
        </is>
      </c>
      <c r="CZ6" s="25" t="inlineStr">
        <is>
          <t>Steady State</t>
        </is>
      </c>
      <c r="DA6" s="25" t="inlineStr">
        <is>
          <t>Steady State</t>
        </is>
      </c>
      <c r="DB6" s="25" t="inlineStr">
        <is>
          <t>Steady State</t>
        </is>
      </c>
      <c r="DC6" s="25" t="inlineStr">
        <is>
          <t>Steady State</t>
        </is>
      </c>
      <c r="DD6" s="25" t="inlineStr">
        <is>
          <t>Steady State</t>
        </is>
      </c>
      <c r="DE6" s="25" t="inlineStr">
        <is>
          <t>Steady State</t>
        </is>
      </c>
      <c r="DF6" s="25" t="inlineStr">
        <is>
          <t>Steady State</t>
        </is>
      </c>
      <c r="DG6" s="25" t="inlineStr">
        <is>
          <t>Steady State</t>
        </is>
      </c>
      <c r="DH6" s="25" t="inlineStr">
        <is>
          <t>Steady State</t>
        </is>
      </c>
      <c r="DI6" s="25" t="inlineStr">
        <is>
          <t>Steady State</t>
        </is>
      </c>
      <c r="DJ6" s="25" t="inlineStr">
        <is>
          <t>Steady State</t>
        </is>
      </c>
      <c r="DK6" s="25" t="inlineStr">
        <is>
          <t>Steady State</t>
        </is>
      </c>
      <c r="DL6" s="25" t="inlineStr">
        <is>
          <t>Steady State</t>
        </is>
      </c>
      <c r="DM6" s="25" t="inlineStr">
        <is>
          <t>Steady State</t>
        </is>
      </c>
      <c r="DN6" s="25" t="inlineStr">
        <is>
          <t>Steady State</t>
        </is>
      </c>
      <c r="DO6" s="25" t="inlineStr">
        <is>
          <t>Steady State</t>
        </is>
      </c>
      <c r="DP6" s="25" t="inlineStr">
        <is>
          <t>Steady State</t>
        </is>
      </c>
      <c r="DQ6" s="25" t="inlineStr">
        <is>
          <t>Steady State</t>
        </is>
      </c>
      <c r="DR6" s="25" t="inlineStr">
        <is>
          <t>Steady State</t>
        </is>
      </c>
      <c r="DS6" s="25" t="inlineStr">
        <is>
          <t>Steady State</t>
        </is>
      </c>
      <c r="DT6" s="25" t="inlineStr">
        <is>
          <t>Steady State</t>
        </is>
      </c>
      <c r="DU6" s="25" t="inlineStr">
        <is>
          <t>Steady State</t>
        </is>
      </c>
      <c r="DV6" s="25" t="inlineStr">
        <is>
          <t>Steady State</t>
        </is>
      </c>
      <c r="DW6" s="25" t="inlineStr">
        <is>
          <t>Steady State</t>
        </is>
      </c>
      <c r="DX6" s="25" t="inlineStr">
        <is>
          <t>Steady State</t>
        </is>
      </c>
      <c r="DY6" s="25" t="inlineStr">
        <is>
          <t>Steady State</t>
        </is>
      </c>
      <c r="DZ6" s="25" t="inlineStr">
        <is>
          <t>Steady State</t>
        </is>
      </c>
      <c r="EA6" s="25" t="inlineStr">
        <is>
          <t>Steady State</t>
        </is>
      </c>
      <c r="EB6" s="25" t="inlineStr">
        <is>
          <t>Steady State</t>
        </is>
      </c>
      <c r="EC6" s="25" t="inlineStr">
        <is>
          <t>Steady State</t>
        </is>
      </c>
      <c r="ED6" s="25" t="inlineStr">
        <is>
          <t>Steady State</t>
        </is>
      </c>
      <c r="EE6" s="25" t="inlineStr">
        <is>
          <t>Steady State</t>
        </is>
      </c>
      <c r="EF6" s="25" t="inlineStr">
        <is>
          <t>Steady State</t>
        </is>
      </c>
      <c r="EG6" s="25" t="inlineStr">
        <is>
          <t>Steady State</t>
        </is>
      </c>
      <c r="EH6" s="25" t="inlineStr">
        <is>
          <t>Steady State</t>
        </is>
      </c>
      <c r="EI6" s="25" t="inlineStr">
        <is>
          <t>Steady State</t>
        </is>
      </c>
      <c r="EJ6" s="25" t="inlineStr">
        <is>
          <t>Steady State</t>
        </is>
      </c>
      <c r="EK6" s="25" t="inlineStr">
        <is>
          <t>Steady State</t>
        </is>
      </c>
      <c r="EL6" s="25" t="inlineStr">
        <is>
          <t>Steady State</t>
        </is>
      </c>
      <c r="EM6" s="25" t="inlineStr">
        <is>
          <t>Steady State</t>
        </is>
      </c>
      <c r="EN6" s="25" t="inlineStr">
        <is>
          <t>Steady State</t>
        </is>
      </c>
      <c r="EO6" s="25" t="inlineStr">
        <is>
          <t>Steady State</t>
        </is>
      </c>
      <c r="EP6" s="25" t="inlineStr">
        <is>
          <t>Steady State</t>
        </is>
      </c>
      <c r="EQ6" s="25" t="inlineStr">
        <is>
          <t>Steady State</t>
        </is>
      </c>
      <c r="ER6" s="25" t="inlineStr">
        <is>
          <t>Steady State</t>
        </is>
      </c>
      <c r="ES6" s="25" t="inlineStr">
        <is>
          <t>Steady State</t>
        </is>
      </c>
      <c r="ET6" s="25" t="inlineStr">
        <is>
          <t>Steady State</t>
        </is>
      </c>
      <c r="EU6" s="25" t="inlineStr">
        <is>
          <t>Steady State</t>
        </is>
      </c>
      <c r="EV6" s="25" t="inlineStr">
        <is>
          <t>Steady State</t>
        </is>
      </c>
      <c r="EW6" s="25" t="inlineStr">
        <is>
          <t>Steady State</t>
        </is>
      </c>
      <c r="EX6" s="25" t="inlineStr">
        <is>
          <t>Steady State</t>
        </is>
      </c>
      <c r="EY6" s="25" t="inlineStr">
        <is>
          <t>Steady State</t>
        </is>
      </c>
      <c r="EZ6" s="25" t="inlineStr">
        <is>
          <t>Steady State</t>
        </is>
      </c>
      <c r="FA6" s="25" t="inlineStr">
        <is>
          <t>Steady State</t>
        </is>
      </c>
      <c r="FB6" s="25" t="inlineStr">
        <is>
          <t>Steady State</t>
        </is>
      </c>
      <c r="FC6" s="25" t="inlineStr">
        <is>
          <t>Steady State</t>
        </is>
      </c>
      <c r="FD6" s="25" t="inlineStr">
        <is>
          <t>Steady State</t>
        </is>
      </c>
      <c r="FE6" s="25" t="inlineStr">
        <is>
          <t>Steady State</t>
        </is>
      </c>
      <c r="FF6" s="25" t="inlineStr">
        <is>
          <t>Steady State</t>
        </is>
      </c>
      <c r="FG6" s="25" t="inlineStr">
        <is>
          <t>Steady State</t>
        </is>
      </c>
      <c r="FH6" s="25" t="inlineStr">
        <is>
          <t>Steady State</t>
        </is>
      </c>
      <c r="FI6" s="25" t="inlineStr">
        <is>
          <t>Steady State</t>
        </is>
      </c>
      <c r="FJ6" s="25" t="inlineStr">
        <is>
          <t>Decline</t>
        </is>
      </c>
      <c r="FK6" s="25" t="inlineStr">
        <is>
          <t>Decline</t>
        </is>
      </c>
      <c r="FL6" s="25" t="inlineStr">
        <is>
          <t>Decline</t>
        </is>
      </c>
      <c r="FM6" s="25" t="inlineStr">
        <is>
          <t>Decline</t>
        </is>
      </c>
      <c r="FN6" s="25" t="inlineStr">
        <is>
          <t>Decline</t>
        </is>
      </c>
      <c r="FO6" s="25" t="inlineStr">
        <is>
          <t>Decline</t>
        </is>
      </c>
      <c r="FP6" s="25" t="inlineStr">
        <is>
          <t>Closure</t>
        </is>
      </c>
      <c r="FQ6" s="25" t="inlineStr">
        <is>
          <t>Closure</t>
        </is>
      </c>
      <c r="FR6" s="25" t="inlineStr">
        <is>
          <t>Closure</t>
        </is>
      </c>
      <c r="FS6" s="25" t="inlineStr">
        <is>
          <t>Closure</t>
        </is>
      </c>
      <c r="FT6" s="25" t="inlineStr">
        <is>
          <t>Closure</t>
        </is>
      </c>
      <c r="FU6" s="25" t="inlineStr">
        <is>
          <t>Closure</t>
        </is>
      </c>
      <c r="FV6" s="25" t="inlineStr">
        <is>
          <t>Closure</t>
        </is>
      </c>
      <c r="FW6" s="25" t="inlineStr">
        <is>
          <t>Closure</t>
        </is>
      </c>
      <c r="FX6" s="25" t="inlineStr">
        <is>
          <t>Closure</t>
        </is>
      </c>
      <c r="FY6" s="25" t="inlineStr">
        <is>
          <t>Closure</t>
        </is>
      </c>
      <c r="FZ6" s="25" t="inlineStr">
        <is>
          <t>Closure</t>
        </is>
      </c>
      <c r="GA6" s="25" t="inlineStr">
        <is>
          <t>Closure</t>
        </is>
      </c>
    </row>
    <row r="8">
      <c r="A8" s="34" t="inlineStr">
        <is>
          <t>Equity Contributions</t>
        </is>
      </c>
      <c r="B8" s="34" t="n"/>
      <c r="C8" s="34" t="n"/>
      <c r="D8" s="34" t="n"/>
      <c r="E8" s="34" t="n"/>
      <c r="F8" s="34" t="n"/>
      <c r="G8" s="34" t="n"/>
      <c r="H8" s="34" t="n"/>
      <c r="I8" s="34" t="n"/>
      <c r="J8" s="34" t="n"/>
      <c r="K8" s="34" t="n"/>
      <c r="L8" s="34" t="n"/>
      <c r="M8" s="34" t="n"/>
      <c r="N8" s="34" t="n"/>
      <c r="O8" s="34" t="n"/>
      <c r="P8" s="34" t="n"/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  <c r="AK8" s="34" t="n"/>
      <c r="AL8" s="34" t="n"/>
      <c r="AM8" s="34" t="n"/>
      <c r="AN8" s="34" t="n"/>
      <c r="AO8" s="34" t="n"/>
      <c r="AP8" s="34" t="n"/>
      <c r="AQ8" s="34" t="n"/>
      <c r="AR8" s="34" t="n"/>
      <c r="AS8" s="34" t="n"/>
      <c r="AT8" s="34" t="n"/>
      <c r="AU8" s="34" t="n"/>
      <c r="AV8" s="34" t="n"/>
      <c r="AW8" s="34" t="n"/>
      <c r="AX8" s="34" t="n"/>
      <c r="AY8" s="34" t="n"/>
      <c r="AZ8" s="34" t="n"/>
      <c r="BA8" s="34" t="n"/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n"/>
      <c r="BL8" s="34" t="n"/>
      <c r="BM8" s="34" t="n"/>
      <c r="BN8" s="34" t="n"/>
      <c r="BO8" s="34" t="n"/>
      <c r="BP8" s="34" t="n"/>
      <c r="BQ8" s="34" t="n"/>
      <c r="BR8" s="34" t="n"/>
      <c r="BS8" s="34" t="n"/>
      <c r="BT8" s="34" t="n"/>
      <c r="BU8" s="34" t="n"/>
      <c r="BV8" s="34" t="n"/>
      <c r="BW8" s="34" t="n"/>
      <c r="BX8" s="34" t="n"/>
      <c r="BY8" s="34" t="n"/>
      <c r="BZ8" s="34" t="n"/>
      <c r="CA8" s="34" t="n"/>
      <c r="CB8" s="34" t="n"/>
      <c r="CC8" s="34" t="n"/>
      <c r="CD8" s="34" t="n"/>
      <c r="CE8" s="34" t="n"/>
      <c r="CF8" s="34" t="n"/>
      <c r="CG8" s="34" t="n"/>
      <c r="CH8" s="34" t="n"/>
      <c r="CI8" s="34" t="n"/>
      <c r="CJ8" s="34" t="n"/>
      <c r="CK8" s="34" t="n"/>
      <c r="CL8" s="34" t="n"/>
      <c r="CM8" s="34" t="n"/>
      <c r="CN8" s="34" t="n"/>
      <c r="CO8" s="34" t="n"/>
      <c r="CP8" s="34" t="n"/>
      <c r="CQ8" s="34" t="n"/>
      <c r="CR8" s="34" t="n"/>
      <c r="CS8" s="34" t="n"/>
      <c r="CT8" s="34" t="n"/>
      <c r="CU8" s="34" t="n"/>
      <c r="CV8" s="34" t="n"/>
      <c r="CW8" s="34" t="n"/>
      <c r="CX8" s="34" t="n"/>
      <c r="CY8" s="34" t="n"/>
      <c r="CZ8" s="34" t="n"/>
      <c r="DA8" s="34" t="n"/>
      <c r="DB8" s="34" t="n"/>
      <c r="DC8" s="34" t="n"/>
      <c r="DD8" s="34" t="n"/>
      <c r="DE8" s="34" t="n"/>
      <c r="DF8" s="34" t="n"/>
      <c r="DG8" s="34" t="n"/>
      <c r="DH8" s="34" t="n"/>
      <c r="DI8" s="34" t="n"/>
      <c r="DJ8" s="34" t="n"/>
      <c r="DK8" s="34" t="n"/>
      <c r="DL8" s="34" t="n"/>
      <c r="DM8" s="34" t="n"/>
      <c r="DN8" s="34" t="n"/>
      <c r="DO8" s="34" t="n"/>
      <c r="DP8" s="34" t="n"/>
      <c r="DQ8" s="34" t="n"/>
      <c r="DR8" s="34" t="n"/>
      <c r="DS8" s="34" t="n"/>
      <c r="DT8" s="34" t="n"/>
      <c r="DU8" s="34" t="n"/>
      <c r="DV8" s="34" t="n"/>
      <c r="DW8" s="34" t="n"/>
      <c r="DX8" s="34" t="n"/>
      <c r="DY8" s="34" t="n"/>
      <c r="DZ8" s="34" t="n"/>
      <c r="EA8" s="34" t="n"/>
      <c r="EB8" s="34" t="n"/>
      <c r="EC8" s="34" t="n"/>
      <c r="ED8" s="34" t="n"/>
      <c r="EE8" s="34" t="n"/>
      <c r="EF8" s="34" t="n"/>
      <c r="EG8" s="34" t="n"/>
      <c r="EH8" s="34" t="n"/>
      <c r="EI8" s="34" t="n"/>
      <c r="EJ8" s="34" t="n"/>
      <c r="EK8" s="34" t="n"/>
      <c r="EL8" s="34" t="n"/>
      <c r="EM8" s="34" t="n"/>
      <c r="EN8" s="34" t="n"/>
      <c r="EO8" s="34" t="n"/>
      <c r="EP8" s="34" t="n"/>
      <c r="EQ8" s="34" t="n"/>
      <c r="ER8" s="34" t="n"/>
      <c r="ES8" s="34" t="n"/>
      <c r="ET8" s="34" t="n"/>
      <c r="EU8" s="34" t="n"/>
      <c r="EV8" s="34" t="n"/>
      <c r="EW8" s="34" t="n"/>
      <c r="EX8" s="34" t="n"/>
      <c r="EY8" s="34" t="n"/>
      <c r="EZ8" s="34" t="n"/>
      <c r="FA8" s="34" t="n"/>
      <c r="FB8" s="34" t="n"/>
      <c r="FC8" s="34" t="n"/>
      <c r="FD8" s="34" t="n"/>
      <c r="FE8" s="34" t="n"/>
      <c r="FF8" s="34" t="n"/>
      <c r="FG8" s="34" t="n"/>
      <c r="FH8" s="34" t="n"/>
      <c r="FI8" s="34" t="n"/>
      <c r="FJ8" s="34" t="n"/>
      <c r="FK8" s="34" t="n"/>
      <c r="FL8" s="34" t="n"/>
      <c r="FM8" s="34" t="n"/>
      <c r="FN8" s="34" t="n"/>
      <c r="FO8" s="34" t="n"/>
      <c r="FP8" s="34" t="n"/>
      <c r="FQ8" s="34" t="n"/>
      <c r="FR8" s="34" t="n"/>
      <c r="FS8" s="34" t="n"/>
      <c r="FT8" s="34" t="n"/>
      <c r="FU8" s="34" t="n"/>
      <c r="FV8" s="34" t="n"/>
      <c r="FW8" s="34" t="n"/>
      <c r="FX8" s="34" t="n"/>
      <c r="FY8" s="34" t="n"/>
      <c r="FZ8" s="34" t="n"/>
      <c r="GA8" s="34" t="n"/>
    </row>
    <row r="9">
      <c r="A9" s="24" t="inlineStr">
        <is>
          <t>Equity Injection</t>
        </is>
      </c>
      <c r="B9" s="25" t="inlineStr">
        <is>
          <t>$'000</t>
        </is>
      </c>
      <c r="C9" s="35">
        <f>SUM(D9:GA9)</f>
        <v/>
      </c>
      <c r="D9" s="36" t="n">
        <v>30000</v>
      </c>
      <c r="E9" s="36" t="n">
        <v>30000</v>
      </c>
      <c r="F9" s="36" t="n">
        <v>30000</v>
      </c>
      <c r="G9" s="36" t="n">
        <v>30000</v>
      </c>
      <c r="H9" s="36" t="n">
        <v>30000</v>
      </c>
      <c r="I9" s="36" t="n">
        <v>30000</v>
      </c>
      <c r="J9" s="36" t="n">
        <v>30000</v>
      </c>
      <c r="K9" s="36" t="n">
        <v>30000</v>
      </c>
      <c r="L9" s="36" t="n">
        <v>30000</v>
      </c>
      <c r="M9" s="36" t="n">
        <v>30000</v>
      </c>
      <c r="N9" s="36" t="n">
        <v>30000</v>
      </c>
      <c r="O9" s="36" t="n">
        <v>30000</v>
      </c>
      <c r="P9" s="36" t="n">
        <v>25000</v>
      </c>
      <c r="Q9" s="36" t="n">
        <v>25000</v>
      </c>
      <c r="R9" s="36" t="n">
        <v>25000</v>
      </c>
      <c r="S9" s="36" t="n">
        <v>25000</v>
      </c>
      <c r="T9" s="36" t="n">
        <v>25000</v>
      </c>
      <c r="U9" s="36" t="n">
        <v>25000</v>
      </c>
      <c r="V9" s="36" t="n">
        <v>25000</v>
      </c>
      <c r="W9" s="36" t="n">
        <v>25000</v>
      </c>
      <c r="X9" s="36" t="n">
        <v>25000</v>
      </c>
      <c r="Y9" s="36" t="n">
        <v>25000</v>
      </c>
      <c r="Z9" s="36" t="n">
        <v>25000</v>
      </c>
      <c r="AA9" s="36" t="n">
        <v>25000</v>
      </c>
      <c r="AB9" s="36" t="n">
        <v>0</v>
      </c>
      <c r="AC9" s="36" t="n">
        <v>0</v>
      </c>
      <c r="AD9" s="36" t="n">
        <v>0</v>
      </c>
      <c r="AE9" s="36" t="n">
        <v>0</v>
      </c>
      <c r="AF9" s="36" t="n">
        <v>0</v>
      </c>
      <c r="AG9" s="36" t="n">
        <v>0</v>
      </c>
      <c r="AH9" s="36" t="n">
        <v>0</v>
      </c>
      <c r="AI9" s="36" t="n">
        <v>0</v>
      </c>
      <c r="AJ9" s="36" t="n">
        <v>0</v>
      </c>
      <c r="AK9" s="36" t="n">
        <v>0</v>
      </c>
      <c r="AL9" s="36" t="n">
        <v>0</v>
      </c>
      <c r="AM9" s="36" t="n">
        <v>0</v>
      </c>
      <c r="AN9" s="36" t="n">
        <v>0</v>
      </c>
      <c r="AO9" s="36" t="n">
        <v>0</v>
      </c>
      <c r="AP9" s="36" t="n">
        <v>0</v>
      </c>
      <c r="AQ9" s="36" t="n">
        <v>0</v>
      </c>
      <c r="AR9" s="36" t="n">
        <v>0</v>
      </c>
      <c r="AS9" s="36" t="n">
        <v>0</v>
      </c>
      <c r="AT9" s="36" t="n">
        <v>0</v>
      </c>
      <c r="AU9" s="36" t="n">
        <v>0</v>
      </c>
      <c r="AV9" s="36" t="n">
        <v>0</v>
      </c>
      <c r="AW9" s="36" t="n">
        <v>0</v>
      </c>
      <c r="AX9" s="36" t="n">
        <v>0</v>
      </c>
      <c r="AY9" s="36" t="n">
        <v>0</v>
      </c>
      <c r="AZ9" s="36" t="n">
        <v>0</v>
      </c>
      <c r="BA9" s="36" t="n">
        <v>0</v>
      </c>
      <c r="BB9" s="36" t="n">
        <v>0</v>
      </c>
      <c r="BC9" s="36" t="n">
        <v>0</v>
      </c>
      <c r="BD9" s="36" t="n">
        <v>0</v>
      </c>
      <c r="BE9" s="36" t="n">
        <v>0</v>
      </c>
      <c r="BF9" s="36" t="n">
        <v>0</v>
      </c>
      <c r="BG9" s="36" t="n">
        <v>0</v>
      </c>
      <c r="BH9" s="36" t="n">
        <v>0</v>
      </c>
      <c r="BI9" s="36" t="n">
        <v>0</v>
      </c>
      <c r="BJ9" s="36" t="n">
        <v>0</v>
      </c>
      <c r="BK9" s="36" t="n">
        <v>0</v>
      </c>
      <c r="BL9" s="36" t="n">
        <v>0</v>
      </c>
      <c r="BM9" s="36" t="n">
        <v>0</v>
      </c>
      <c r="BN9" s="36" t="n">
        <v>0</v>
      </c>
      <c r="BO9" s="36" t="n">
        <v>0</v>
      </c>
      <c r="BP9" s="36" t="n">
        <v>0</v>
      </c>
      <c r="BQ9" s="36" t="n">
        <v>0</v>
      </c>
      <c r="BR9" s="36" t="n">
        <v>0</v>
      </c>
      <c r="BS9" s="36" t="n">
        <v>0</v>
      </c>
      <c r="BT9" s="36" t="n">
        <v>0</v>
      </c>
      <c r="BU9" s="36" t="n">
        <v>0</v>
      </c>
      <c r="BV9" s="36" t="n">
        <v>0</v>
      </c>
      <c r="BW9" s="36" t="n">
        <v>0</v>
      </c>
      <c r="BX9" s="36" t="n">
        <v>0</v>
      </c>
      <c r="BY9" s="36" t="n">
        <v>0</v>
      </c>
      <c r="BZ9" s="36" t="n">
        <v>0</v>
      </c>
      <c r="CA9" s="36" t="n">
        <v>0</v>
      </c>
      <c r="CB9" s="36" t="n">
        <v>0</v>
      </c>
      <c r="CC9" s="36" t="n">
        <v>0</v>
      </c>
      <c r="CD9" s="36" t="n">
        <v>0</v>
      </c>
      <c r="CE9" s="36" t="n">
        <v>0</v>
      </c>
      <c r="CF9" s="36" t="n">
        <v>0</v>
      </c>
      <c r="CG9" s="36" t="n">
        <v>0</v>
      </c>
      <c r="CH9" s="36" t="n">
        <v>0</v>
      </c>
      <c r="CI9" s="36" t="n">
        <v>0</v>
      </c>
      <c r="CJ9" s="36" t="n">
        <v>0</v>
      </c>
      <c r="CK9" s="36" t="n">
        <v>0</v>
      </c>
      <c r="CL9" s="36" t="n">
        <v>0</v>
      </c>
      <c r="CM9" s="36" t="n">
        <v>0</v>
      </c>
      <c r="CN9" s="36" t="n">
        <v>0</v>
      </c>
      <c r="CO9" s="36" t="n">
        <v>0</v>
      </c>
      <c r="CP9" s="36" t="n">
        <v>0</v>
      </c>
      <c r="CQ9" s="36" t="n">
        <v>0</v>
      </c>
      <c r="CR9" s="36" t="n">
        <v>0</v>
      </c>
      <c r="CS9" s="36" t="n">
        <v>0</v>
      </c>
      <c r="CT9" s="36" t="n">
        <v>0</v>
      </c>
      <c r="CU9" s="36" t="n">
        <v>0</v>
      </c>
      <c r="CV9" s="36" t="n">
        <v>0</v>
      </c>
      <c r="CW9" s="36" t="n">
        <v>0</v>
      </c>
      <c r="CX9" s="36" t="n">
        <v>0</v>
      </c>
      <c r="CY9" s="36" t="n">
        <v>0</v>
      </c>
      <c r="CZ9" s="36" t="n">
        <v>0</v>
      </c>
      <c r="DA9" s="36" t="n">
        <v>0</v>
      </c>
      <c r="DB9" s="36" t="n">
        <v>0</v>
      </c>
      <c r="DC9" s="36" t="n">
        <v>0</v>
      </c>
      <c r="DD9" s="36" t="n">
        <v>0</v>
      </c>
      <c r="DE9" s="36" t="n">
        <v>0</v>
      </c>
      <c r="DF9" s="36" t="n">
        <v>0</v>
      </c>
      <c r="DG9" s="36" t="n">
        <v>0</v>
      </c>
      <c r="DH9" s="36" t="n">
        <v>0</v>
      </c>
      <c r="DI9" s="36" t="n">
        <v>0</v>
      </c>
      <c r="DJ9" s="36" t="n">
        <v>0</v>
      </c>
      <c r="DK9" s="36" t="n">
        <v>0</v>
      </c>
      <c r="DL9" s="36" t="n">
        <v>0</v>
      </c>
      <c r="DM9" s="36" t="n">
        <v>0</v>
      </c>
      <c r="DN9" s="36" t="n">
        <v>0</v>
      </c>
      <c r="DO9" s="36" t="n">
        <v>0</v>
      </c>
      <c r="DP9" s="36" t="n">
        <v>0</v>
      </c>
      <c r="DQ9" s="36" t="n">
        <v>0</v>
      </c>
      <c r="DR9" s="36" t="n">
        <v>0</v>
      </c>
      <c r="DS9" s="36" t="n">
        <v>0</v>
      </c>
      <c r="DT9" s="36" t="n">
        <v>0</v>
      </c>
      <c r="DU9" s="36" t="n">
        <v>0</v>
      </c>
      <c r="DV9" s="36" t="n">
        <v>0</v>
      </c>
      <c r="DW9" s="36" t="n">
        <v>0</v>
      </c>
      <c r="DX9" s="36" t="n">
        <v>0</v>
      </c>
      <c r="DY9" s="36" t="n">
        <v>0</v>
      </c>
      <c r="DZ9" s="36" t="n">
        <v>0</v>
      </c>
      <c r="EA9" s="36" t="n">
        <v>0</v>
      </c>
      <c r="EB9" s="36" t="n">
        <v>0</v>
      </c>
      <c r="EC9" s="36" t="n">
        <v>0</v>
      </c>
      <c r="ED9" s="36" t="n">
        <v>0</v>
      </c>
      <c r="EE9" s="36" t="n">
        <v>0</v>
      </c>
      <c r="EF9" s="36" t="n">
        <v>0</v>
      </c>
      <c r="EG9" s="36" t="n">
        <v>0</v>
      </c>
      <c r="EH9" s="36" t="n">
        <v>0</v>
      </c>
      <c r="EI9" s="36" t="n">
        <v>0</v>
      </c>
      <c r="EJ9" s="36" t="n">
        <v>0</v>
      </c>
      <c r="EK9" s="36" t="n">
        <v>0</v>
      </c>
      <c r="EL9" s="36" t="n">
        <v>0</v>
      </c>
      <c r="EM9" s="36" t="n">
        <v>0</v>
      </c>
      <c r="EN9" s="36" t="n">
        <v>0</v>
      </c>
      <c r="EO9" s="36" t="n">
        <v>0</v>
      </c>
      <c r="EP9" s="36" t="n">
        <v>0</v>
      </c>
      <c r="EQ9" s="36" t="n">
        <v>0</v>
      </c>
      <c r="ER9" s="36" t="n">
        <v>0</v>
      </c>
      <c r="ES9" s="36" t="n">
        <v>0</v>
      </c>
      <c r="ET9" s="36" t="n">
        <v>0</v>
      </c>
      <c r="EU9" s="36" t="n">
        <v>0</v>
      </c>
      <c r="EV9" s="36" t="n">
        <v>0</v>
      </c>
      <c r="EW9" s="36" t="n">
        <v>0</v>
      </c>
      <c r="EX9" s="36" t="n">
        <v>0</v>
      </c>
      <c r="EY9" s="36" t="n">
        <v>0</v>
      </c>
      <c r="EZ9" s="36" t="n">
        <v>0</v>
      </c>
      <c r="FA9" s="36" t="n">
        <v>0</v>
      </c>
      <c r="FB9" s="36" t="n">
        <v>0</v>
      </c>
      <c r="FC9" s="36" t="n">
        <v>0</v>
      </c>
      <c r="FD9" s="36" t="n">
        <v>0</v>
      </c>
      <c r="FE9" s="36" t="n">
        <v>0</v>
      </c>
      <c r="FF9" s="36" t="n">
        <v>0</v>
      </c>
      <c r="FG9" s="36" t="n">
        <v>0</v>
      </c>
      <c r="FH9" s="36" t="n">
        <v>0</v>
      </c>
      <c r="FI9" s="36" t="n">
        <v>0</v>
      </c>
      <c r="FJ9" s="36" t="n">
        <v>0</v>
      </c>
      <c r="FK9" s="36" t="n">
        <v>0</v>
      </c>
      <c r="FL9" s="36" t="n">
        <v>0</v>
      </c>
      <c r="FM9" s="36" t="n">
        <v>0</v>
      </c>
      <c r="FN9" s="36" t="n">
        <v>0</v>
      </c>
      <c r="FO9" s="36" t="n">
        <v>0</v>
      </c>
      <c r="FP9" s="36" t="n">
        <v>0</v>
      </c>
      <c r="FQ9" s="36" t="n">
        <v>0</v>
      </c>
      <c r="FR9" s="36" t="n">
        <v>0</v>
      </c>
      <c r="FS9" s="36" t="n">
        <v>0</v>
      </c>
      <c r="FT9" s="36" t="n">
        <v>0</v>
      </c>
      <c r="FU9" s="36" t="n">
        <v>0</v>
      </c>
      <c r="FV9" s="36" t="n">
        <v>0</v>
      </c>
      <c r="FW9" s="36" t="n">
        <v>0</v>
      </c>
      <c r="FX9" s="36" t="n">
        <v>0</v>
      </c>
      <c r="FY9" s="36" t="n">
        <v>0</v>
      </c>
      <c r="FZ9" s="36" t="n">
        <v>0</v>
      </c>
      <c r="GA9" s="36" t="n">
        <v>0</v>
      </c>
    </row>
    <row r="10">
      <c r="A10" s="24" t="inlineStr">
        <is>
          <t>Stream Deposit Received</t>
        </is>
      </c>
      <c r="B10" s="25" t="inlineStr">
        <is>
          <t>$'000</t>
        </is>
      </c>
      <c r="C10" s="35">
        <f>SUM(D10:GA10)</f>
        <v/>
      </c>
      <c r="D10" s="47" t="n">
        <v>0</v>
      </c>
      <c r="E10" s="47" t="n">
        <v>0</v>
      </c>
      <c r="F10" s="47" t="n">
        <v>0</v>
      </c>
      <c r="G10" s="47" t="n">
        <v>0</v>
      </c>
      <c r="H10" s="47" t="n">
        <v>0</v>
      </c>
      <c r="I10" s="47" t="n">
        <v>0</v>
      </c>
      <c r="J10" s="47" t="n">
        <v>0</v>
      </c>
      <c r="K10" s="47" t="n">
        <v>0</v>
      </c>
      <c r="L10" s="47" t="n">
        <v>0</v>
      </c>
      <c r="M10" s="47" t="n">
        <v>0</v>
      </c>
      <c r="N10" s="47" t="n">
        <v>0</v>
      </c>
      <c r="O10" s="47" t="n">
        <v>0</v>
      </c>
      <c r="P10" s="37">
        <f>IF(i_Pricing!B20="Yes",i_Pricing!B22,0)</f>
        <v/>
      </c>
      <c r="Q10" s="47" t="n">
        <v>0</v>
      </c>
      <c r="R10" s="47" t="n">
        <v>0</v>
      </c>
      <c r="S10" s="47" t="n">
        <v>0</v>
      </c>
      <c r="T10" s="47" t="n">
        <v>0</v>
      </c>
      <c r="U10" s="47" t="n">
        <v>0</v>
      </c>
      <c r="V10" s="47" t="n">
        <v>0</v>
      </c>
      <c r="W10" s="47" t="n">
        <v>0</v>
      </c>
      <c r="X10" s="47" t="n">
        <v>0</v>
      </c>
      <c r="Y10" s="47" t="n">
        <v>0</v>
      </c>
      <c r="Z10" s="47" t="n">
        <v>0</v>
      </c>
      <c r="AA10" s="47" t="n">
        <v>0</v>
      </c>
      <c r="AB10" s="47" t="n">
        <v>0</v>
      </c>
      <c r="AC10" s="47" t="n">
        <v>0</v>
      </c>
      <c r="AD10" s="47" t="n">
        <v>0</v>
      </c>
      <c r="AE10" s="47" t="n">
        <v>0</v>
      </c>
      <c r="AF10" s="47" t="n">
        <v>0</v>
      </c>
      <c r="AG10" s="47" t="n">
        <v>0</v>
      </c>
      <c r="AH10" s="47" t="n">
        <v>0</v>
      </c>
      <c r="AI10" s="47" t="n">
        <v>0</v>
      </c>
      <c r="AJ10" s="47" t="n">
        <v>0</v>
      </c>
      <c r="AK10" s="47" t="n">
        <v>0</v>
      </c>
      <c r="AL10" s="47" t="n">
        <v>0</v>
      </c>
      <c r="AM10" s="47" t="n">
        <v>0</v>
      </c>
      <c r="AN10" s="47" t="n">
        <v>0</v>
      </c>
      <c r="AO10" s="47" t="n">
        <v>0</v>
      </c>
      <c r="AP10" s="47" t="n">
        <v>0</v>
      </c>
      <c r="AQ10" s="47" t="n">
        <v>0</v>
      </c>
      <c r="AR10" s="47" t="n">
        <v>0</v>
      </c>
      <c r="AS10" s="47" t="n">
        <v>0</v>
      </c>
      <c r="AT10" s="47" t="n">
        <v>0</v>
      </c>
      <c r="AU10" s="47" t="n">
        <v>0</v>
      </c>
      <c r="AV10" s="47" t="n">
        <v>0</v>
      </c>
      <c r="AW10" s="47" t="n">
        <v>0</v>
      </c>
      <c r="AX10" s="47" t="n">
        <v>0</v>
      </c>
      <c r="AY10" s="47" t="n">
        <v>0</v>
      </c>
      <c r="AZ10" s="47" t="n">
        <v>0</v>
      </c>
      <c r="BA10" s="47" t="n">
        <v>0</v>
      </c>
      <c r="BB10" s="47" t="n">
        <v>0</v>
      </c>
      <c r="BC10" s="47" t="n">
        <v>0</v>
      </c>
      <c r="BD10" s="47" t="n">
        <v>0</v>
      </c>
      <c r="BE10" s="47" t="n">
        <v>0</v>
      </c>
      <c r="BF10" s="47" t="n">
        <v>0</v>
      </c>
      <c r="BG10" s="47" t="n">
        <v>0</v>
      </c>
      <c r="BH10" s="47" t="n">
        <v>0</v>
      </c>
      <c r="BI10" s="47" t="n">
        <v>0</v>
      </c>
      <c r="BJ10" s="47" t="n">
        <v>0</v>
      </c>
      <c r="BK10" s="47" t="n">
        <v>0</v>
      </c>
      <c r="BL10" s="47" t="n">
        <v>0</v>
      </c>
      <c r="BM10" s="47" t="n">
        <v>0</v>
      </c>
      <c r="BN10" s="47" t="n">
        <v>0</v>
      </c>
      <c r="BO10" s="47" t="n">
        <v>0</v>
      </c>
      <c r="BP10" s="47" t="n">
        <v>0</v>
      </c>
      <c r="BQ10" s="47" t="n">
        <v>0</v>
      </c>
      <c r="BR10" s="47" t="n">
        <v>0</v>
      </c>
      <c r="BS10" s="47" t="n">
        <v>0</v>
      </c>
      <c r="BT10" s="47" t="n">
        <v>0</v>
      </c>
      <c r="BU10" s="47" t="n">
        <v>0</v>
      </c>
      <c r="BV10" s="47" t="n">
        <v>0</v>
      </c>
      <c r="BW10" s="47" t="n">
        <v>0</v>
      </c>
      <c r="BX10" s="47" t="n">
        <v>0</v>
      </c>
      <c r="BY10" s="47" t="n">
        <v>0</v>
      </c>
      <c r="BZ10" s="47" t="n">
        <v>0</v>
      </c>
      <c r="CA10" s="47" t="n">
        <v>0</v>
      </c>
      <c r="CB10" s="47" t="n">
        <v>0</v>
      </c>
      <c r="CC10" s="47" t="n">
        <v>0</v>
      </c>
      <c r="CD10" s="47" t="n">
        <v>0</v>
      </c>
      <c r="CE10" s="47" t="n">
        <v>0</v>
      </c>
      <c r="CF10" s="47" t="n">
        <v>0</v>
      </c>
      <c r="CG10" s="47" t="n">
        <v>0</v>
      </c>
      <c r="CH10" s="47" t="n">
        <v>0</v>
      </c>
      <c r="CI10" s="47" t="n">
        <v>0</v>
      </c>
      <c r="CJ10" s="47" t="n">
        <v>0</v>
      </c>
      <c r="CK10" s="47" t="n">
        <v>0</v>
      </c>
      <c r="CL10" s="47" t="n">
        <v>0</v>
      </c>
      <c r="CM10" s="47" t="n">
        <v>0</v>
      </c>
      <c r="CN10" s="47" t="n">
        <v>0</v>
      </c>
      <c r="CO10" s="47" t="n">
        <v>0</v>
      </c>
      <c r="CP10" s="47" t="n">
        <v>0</v>
      </c>
      <c r="CQ10" s="47" t="n">
        <v>0</v>
      </c>
      <c r="CR10" s="47" t="n">
        <v>0</v>
      </c>
      <c r="CS10" s="47" t="n">
        <v>0</v>
      </c>
      <c r="CT10" s="47" t="n">
        <v>0</v>
      </c>
      <c r="CU10" s="47" t="n">
        <v>0</v>
      </c>
      <c r="CV10" s="47" t="n">
        <v>0</v>
      </c>
      <c r="CW10" s="47" t="n">
        <v>0</v>
      </c>
      <c r="CX10" s="47" t="n">
        <v>0</v>
      </c>
      <c r="CY10" s="47" t="n">
        <v>0</v>
      </c>
      <c r="CZ10" s="47" t="n">
        <v>0</v>
      </c>
      <c r="DA10" s="47" t="n">
        <v>0</v>
      </c>
      <c r="DB10" s="47" t="n">
        <v>0</v>
      </c>
      <c r="DC10" s="47" t="n">
        <v>0</v>
      </c>
      <c r="DD10" s="47" t="n">
        <v>0</v>
      </c>
      <c r="DE10" s="47" t="n">
        <v>0</v>
      </c>
      <c r="DF10" s="47" t="n">
        <v>0</v>
      </c>
      <c r="DG10" s="47" t="n">
        <v>0</v>
      </c>
      <c r="DH10" s="47" t="n">
        <v>0</v>
      </c>
      <c r="DI10" s="47" t="n">
        <v>0</v>
      </c>
      <c r="DJ10" s="47" t="n">
        <v>0</v>
      </c>
      <c r="DK10" s="47" t="n">
        <v>0</v>
      </c>
      <c r="DL10" s="47" t="n">
        <v>0</v>
      </c>
      <c r="DM10" s="47" t="n">
        <v>0</v>
      </c>
      <c r="DN10" s="47" t="n">
        <v>0</v>
      </c>
      <c r="DO10" s="47" t="n">
        <v>0</v>
      </c>
      <c r="DP10" s="47" t="n">
        <v>0</v>
      </c>
      <c r="DQ10" s="47" t="n">
        <v>0</v>
      </c>
      <c r="DR10" s="47" t="n">
        <v>0</v>
      </c>
      <c r="DS10" s="47" t="n">
        <v>0</v>
      </c>
      <c r="DT10" s="47" t="n">
        <v>0</v>
      </c>
      <c r="DU10" s="47" t="n">
        <v>0</v>
      </c>
      <c r="DV10" s="47" t="n">
        <v>0</v>
      </c>
      <c r="DW10" s="47" t="n">
        <v>0</v>
      </c>
      <c r="DX10" s="47" t="n">
        <v>0</v>
      </c>
      <c r="DY10" s="47" t="n">
        <v>0</v>
      </c>
      <c r="DZ10" s="47" t="n">
        <v>0</v>
      </c>
      <c r="EA10" s="47" t="n">
        <v>0</v>
      </c>
      <c r="EB10" s="47" t="n">
        <v>0</v>
      </c>
      <c r="EC10" s="47" t="n">
        <v>0</v>
      </c>
      <c r="ED10" s="47" t="n">
        <v>0</v>
      </c>
      <c r="EE10" s="47" t="n">
        <v>0</v>
      </c>
      <c r="EF10" s="47" t="n">
        <v>0</v>
      </c>
      <c r="EG10" s="47" t="n">
        <v>0</v>
      </c>
      <c r="EH10" s="47" t="n">
        <v>0</v>
      </c>
      <c r="EI10" s="47" t="n">
        <v>0</v>
      </c>
      <c r="EJ10" s="47" t="n">
        <v>0</v>
      </c>
      <c r="EK10" s="47" t="n">
        <v>0</v>
      </c>
      <c r="EL10" s="47" t="n">
        <v>0</v>
      </c>
      <c r="EM10" s="47" t="n">
        <v>0</v>
      </c>
      <c r="EN10" s="47" t="n">
        <v>0</v>
      </c>
      <c r="EO10" s="47" t="n">
        <v>0</v>
      </c>
      <c r="EP10" s="47" t="n">
        <v>0</v>
      </c>
      <c r="EQ10" s="47" t="n">
        <v>0</v>
      </c>
      <c r="ER10" s="47" t="n">
        <v>0</v>
      </c>
      <c r="ES10" s="47" t="n">
        <v>0</v>
      </c>
      <c r="ET10" s="47" t="n">
        <v>0</v>
      </c>
      <c r="EU10" s="47" t="n">
        <v>0</v>
      </c>
      <c r="EV10" s="47" t="n">
        <v>0</v>
      </c>
      <c r="EW10" s="47" t="n">
        <v>0</v>
      </c>
      <c r="EX10" s="47" t="n">
        <v>0</v>
      </c>
      <c r="EY10" s="47" t="n">
        <v>0</v>
      </c>
      <c r="EZ10" s="47" t="n">
        <v>0</v>
      </c>
      <c r="FA10" s="47" t="n">
        <v>0</v>
      </c>
      <c r="FB10" s="47" t="n">
        <v>0</v>
      </c>
      <c r="FC10" s="47" t="n">
        <v>0</v>
      </c>
      <c r="FD10" s="47" t="n">
        <v>0</v>
      </c>
      <c r="FE10" s="47" t="n">
        <v>0</v>
      </c>
      <c r="FF10" s="47" t="n">
        <v>0</v>
      </c>
      <c r="FG10" s="47" t="n">
        <v>0</v>
      </c>
      <c r="FH10" s="47" t="n">
        <v>0</v>
      </c>
      <c r="FI10" s="47" t="n">
        <v>0</v>
      </c>
      <c r="FJ10" s="47" t="n">
        <v>0</v>
      </c>
      <c r="FK10" s="47" t="n">
        <v>0</v>
      </c>
      <c r="FL10" s="47" t="n">
        <v>0</v>
      </c>
      <c r="FM10" s="47" t="n">
        <v>0</v>
      </c>
      <c r="FN10" s="47" t="n">
        <v>0</v>
      </c>
      <c r="FO10" s="47" t="n">
        <v>0</v>
      </c>
      <c r="FP10" s="47" t="n">
        <v>0</v>
      </c>
      <c r="FQ10" s="47" t="n">
        <v>0</v>
      </c>
      <c r="FR10" s="47" t="n">
        <v>0</v>
      </c>
      <c r="FS10" s="47" t="n">
        <v>0</v>
      </c>
      <c r="FT10" s="47" t="n">
        <v>0</v>
      </c>
      <c r="FU10" s="47" t="n">
        <v>0</v>
      </c>
      <c r="FV10" s="47" t="n">
        <v>0</v>
      </c>
      <c r="FW10" s="47" t="n">
        <v>0</v>
      </c>
      <c r="FX10" s="47" t="n">
        <v>0</v>
      </c>
      <c r="FY10" s="47" t="n">
        <v>0</v>
      </c>
      <c r="FZ10" s="47" t="n">
        <v>0</v>
      </c>
      <c r="GA10" s="47" t="n">
        <v>0</v>
      </c>
    </row>
    <row r="12">
      <c r="A12" s="34" t="inlineStr">
        <is>
          <t>Senior Debt - Facility A (Project Finance)</t>
        </is>
      </c>
      <c r="B12" s="34" t="n"/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  <c r="AN12" s="34" t="n"/>
      <c r="AO12" s="34" t="n"/>
      <c r="AP12" s="34" t="n"/>
      <c r="AQ12" s="34" t="n"/>
      <c r="AR12" s="34" t="n"/>
      <c r="AS12" s="34" t="n"/>
      <c r="AT12" s="34" t="n"/>
      <c r="AU12" s="34" t="n"/>
      <c r="AV12" s="34" t="n"/>
      <c r="AW12" s="34" t="n"/>
      <c r="AX12" s="34" t="n"/>
      <c r="AY12" s="34" t="n"/>
      <c r="AZ12" s="34" t="n"/>
      <c r="BA12" s="34" t="n"/>
      <c r="BB12" s="34" t="n"/>
      <c r="BC12" s="34" t="n"/>
      <c r="BD12" s="34" t="n"/>
      <c r="BE12" s="34" t="n"/>
      <c r="BF12" s="34" t="n"/>
      <c r="BG12" s="34" t="n"/>
      <c r="BH12" s="34" t="n"/>
      <c r="BI12" s="34" t="n"/>
      <c r="BJ12" s="34" t="n"/>
      <c r="BK12" s="34" t="n"/>
      <c r="BL12" s="34" t="n"/>
      <c r="BM12" s="34" t="n"/>
      <c r="BN12" s="34" t="n"/>
      <c r="BO12" s="34" t="n"/>
      <c r="BP12" s="34" t="n"/>
      <c r="BQ12" s="34" t="n"/>
      <c r="BR12" s="34" t="n"/>
      <c r="BS12" s="34" t="n"/>
      <c r="BT12" s="34" t="n"/>
      <c r="BU12" s="34" t="n"/>
      <c r="BV12" s="34" t="n"/>
      <c r="BW12" s="34" t="n"/>
      <c r="BX12" s="34" t="n"/>
      <c r="BY12" s="34" t="n"/>
      <c r="BZ12" s="34" t="n"/>
      <c r="CA12" s="34" t="n"/>
      <c r="CB12" s="34" t="n"/>
      <c r="CC12" s="34" t="n"/>
      <c r="CD12" s="34" t="n"/>
      <c r="CE12" s="34" t="n"/>
      <c r="CF12" s="34" t="n"/>
      <c r="CG12" s="34" t="n"/>
      <c r="CH12" s="34" t="n"/>
      <c r="CI12" s="34" t="n"/>
      <c r="CJ12" s="34" t="n"/>
      <c r="CK12" s="34" t="n"/>
      <c r="CL12" s="34" t="n"/>
      <c r="CM12" s="34" t="n"/>
      <c r="CN12" s="34" t="n"/>
      <c r="CO12" s="34" t="n"/>
      <c r="CP12" s="34" t="n"/>
      <c r="CQ12" s="34" t="n"/>
      <c r="CR12" s="34" t="n"/>
      <c r="CS12" s="34" t="n"/>
      <c r="CT12" s="34" t="n"/>
      <c r="CU12" s="34" t="n"/>
      <c r="CV12" s="34" t="n"/>
      <c r="CW12" s="34" t="n"/>
      <c r="CX12" s="34" t="n"/>
      <c r="CY12" s="34" t="n"/>
      <c r="CZ12" s="34" t="n"/>
      <c r="DA12" s="34" t="n"/>
      <c r="DB12" s="34" t="n"/>
      <c r="DC12" s="34" t="n"/>
      <c r="DD12" s="34" t="n"/>
      <c r="DE12" s="34" t="n"/>
      <c r="DF12" s="34" t="n"/>
      <c r="DG12" s="34" t="n"/>
      <c r="DH12" s="34" t="n"/>
      <c r="DI12" s="34" t="n"/>
      <c r="DJ12" s="34" t="n"/>
      <c r="DK12" s="34" t="n"/>
      <c r="DL12" s="34" t="n"/>
      <c r="DM12" s="34" t="n"/>
      <c r="DN12" s="34" t="n"/>
      <c r="DO12" s="34" t="n"/>
      <c r="DP12" s="34" t="n"/>
      <c r="DQ12" s="34" t="n"/>
      <c r="DR12" s="34" t="n"/>
      <c r="DS12" s="34" t="n"/>
      <c r="DT12" s="34" t="n"/>
      <c r="DU12" s="34" t="n"/>
      <c r="DV12" s="34" t="n"/>
      <c r="DW12" s="34" t="n"/>
      <c r="DX12" s="34" t="n"/>
      <c r="DY12" s="34" t="n"/>
      <c r="DZ12" s="34" t="n"/>
      <c r="EA12" s="34" t="n"/>
      <c r="EB12" s="34" t="n"/>
      <c r="EC12" s="34" t="n"/>
      <c r="ED12" s="34" t="n"/>
      <c r="EE12" s="34" t="n"/>
      <c r="EF12" s="34" t="n"/>
      <c r="EG12" s="34" t="n"/>
      <c r="EH12" s="34" t="n"/>
      <c r="EI12" s="34" t="n"/>
      <c r="EJ12" s="34" t="n"/>
      <c r="EK12" s="34" t="n"/>
      <c r="EL12" s="34" t="n"/>
      <c r="EM12" s="34" t="n"/>
      <c r="EN12" s="34" t="n"/>
      <c r="EO12" s="34" t="n"/>
      <c r="EP12" s="34" t="n"/>
      <c r="EQ12" s="34" t="n"/>
      <c r="ER12" s="34" t="n"/>
      <c r="ES12" s="34" t="n"/>
      <c r="ET12" s="34" t="n"/>
      <c r="EU12" s="34" t="n"/>
      <c r="EV12" s="34" t="n"/>
      <c r="EW12" s="34" t="n"/>
      <c r="EX12" s="34" t="n"/>
      <c r="EY12" s="34" t="n"/>
      <c r="EZ12" s="34" t="n"/>
      <c r="FA12" s="34" t="n"/>
      <c r="FB12" s="34" t="n"/>
      <c r="FC12" s="34" t="n"/>
      <c r="FD12" s="34" t="n"/>
      <c r="FE12" s="34" t="n"/>
      <c r="FF12" s="34" t="n"/>
      <c r="FG12" s="34" t="n"/>
      <c r="FH12" s="34" t="n"/>
      <c r="FI12" s="34" t="n"/>
      <c r="FJ12" s="34" t="n"/>
      <c r="FK12" s="34" t="n"/>
      <c r="FL12" s="34" t="n"/>
      <c r="FM12" s="34" t="n"/>
      <c r="FN12" s="34" t="n"/>
      <c r="FO12" s="34" t="n"/>
      <c r="FP12" s="34" t="n"/>
      <c r="FQ12" s="34" t="n"/>
      <c r="FR12" s="34" t="n"/>
      <c r="FS12" s="34" t="n"/>
      <c r="FT12" s="34" t="n"/>
      <c r="FU12" s="34" t="n"/>
      <c r="FV12" s="34" t="n"/>
      <c r="FW12" s="34" t="n"/>
      <c r="FX12" s="34" t="n"/>
      <c r="FY12" s="34" t="n"/>
      <c r="FZ12" s="34" t="n"/>
      <c r="GA12" s="34" t="n"/>
    </row>
    <row r="13">
      <c r="A13" s="24" t="inlineStr">
        <is>
          <t>Facility Size</t>
        </is>
      </c>
      <c r="B13" s="55" t="n">
        <v>600000</v>
      </c>
      <c r="C13" s="25" t="inlineStr">
        <is>
          <t>$'000</t>
        </is>
      </c>
    </row>
    <row r="14">
      <c r="A14" s="24" t="inlineStr">
        <is>
          <t>Interest Rate (annual)</t>
        </is>
      </c>
      <c r="B14" s="41" t="n">
        <v>0.065</v>
      </c>
    </row>
    <row r="15">
      <c r="A15" s="24" t="inlineStr">
        <is>
          <t>Tenor (months)</t>
        </is>
      </c>
      <c r="B15" s="54" t="n">
        <v>120</v>
      </c>
    </row>
    <row r="16">
      <c r="A16" s="24" t="inlineStr">
        <is>
          <t>Grace Period (months)</t>
        </is>
      </c>
      <c r="B16" s="54" t="n">
        <v>42</v>
      </c>
    </row>
    <row r="17">
      <c r="A17" s="24" t="inlineStr">
        <is>
          <t>Drawdown Start Month</t>
        </is>
      </c>
      <c r="B17" s="54" t="n">
        <v>13</v>
      </c>
    </row>
    <row r="18">
      <c r="A18" s="24" t="inlineStr">
        <is>
          <t>Drawdown End Month</t>
        </is>
      </c>
      <c r="B18" s="54" t="n">
        <v>42</v>
      </c>
    </row>
    <row r="19">
      <c r="A19" s="24" t="inlineStr">
        <is>
          <t>Repayment Type</t>
        </is>
      </c>
      <c r="B19" s="54" t="inlineStr">
        <is>
          <t>Equal Principal</t>
        </is>
      </c>
    </row>
    <row r="20">
      <c r="A20" s="24" t="inlineStr">
        <is>
          <t>Monthly Drawdown</t>
        </is>
      </c>
      <c r="B20" s="25" t="inlineStr">
        <is>
          <t>$'000</t>
        </is>
      </c>
      <c r="C20" s="35">
        <f>SUM(D20:GA20)</f>
        <v/>
      </c>
      <c r="D20" s="36" t="n">
        <v>0</v>
      </c>
      <c r="E20" s="36" t="n">
        <v>0</v>
      </c>
      <c r="F20" s="36" t="n">
        <v>0</v>
      </c>
      <c r="G20" s="36" t="n">
        <v>0</v>
      </c>
      <c r="H20" s="36" t="n">
        <v>0</v>
      </c>
      <c r="I20" s="36" t="n">
        <v>0</v>
      </c>
      <c r="J20" s="36" t="n">
        <v>0</v>
      </c>
      <c r="K20" s="36" t="n">
        <v>0</v>
      </c>
      <c r="L20" s="36" t="n">
        <v>0</v>
      </c>
      <c r="M20" s="36" t="n">
        <v>0</v>
      </c>
      <c r="N20" s="36" t="n">
        <v>0</v>
      </c>
      <c r="O20" s="36" t="n">
        <v>0</v>
      </c>
      <c r="P20" s="36" t="n">
        <v>20000</v>
      </c>
      <c r="Q20" s="36" t="n">
        <v>20000</v>
      </c>
      <c r="R20" s="36" t="n">
        <v>20000</v>
      </c>
      <c r="S20" s="36" t="n">
        <v>20000</v>
      </c>
      <c r="T20" s="36" t="n">
        <v>20000</v>
      </c>
      <c r="U20" s="36" t="n">
        <v>20000</v>
      </c>
      <c r="V20" s="36" t="n">
        <v>20000</v>
      </c>
      <c r="W20" s="36" t="n">
        <v>20000</v>
      </c>
      <c r="X20" s="36" t="n">
        <v>20000</v>
      </c>
      <c r="Y20" s="36" t="n">
        <v>20000</v>
      </c>
      <c r="Z20" s="36" t="n">
        <v>20000</v>
      </c>
      <c r="AA20" s="36" t="n">
        <v>20000</v>
      </c>
      <c r="AB20" s="36" t="n">
        <v>20000</v>
      </c>
      <c r="AC20" s="36" t="n">
        <v>20000</v>
      </c>
      <c r="AD20" s="36" t="n">
        <v>20000</v>
      </c>
      <c r="AE20" s="36" t="n">
        <v>20000</v>
      </c>
      <c r="AF20" s="36" t="n">
        <v>20000</v>
      </c>
      <c r="AG20" s="36" t="n">
        <v>20000</v>
      </c>
      <c r="AH20" s="36" t="n">
        <v>20000</v>
      </c>
      <c r="AI20" s="36" t="n">
        <v>20000</v>
      </c>
      <c r="AJ20" s="36" t="n">
        <v>20000</v>
      </c>
      <c r="AK20" s="36" t="n">
        <v>20000</v>
      </c>
      <c r="AL20" s="36" t="n">
        <v>20000</v>
      </c>
      <c r="AM20" s="36" t="n">
        <v>20000</v>
      </c>
      <c r="AN20" s="36" t="n">
        <v>20000</v>
      </c>
      <c r="AO20" s="36" t="n">
        <v>20000</v>
      </c>
      <c r="AP20" s="36" t="n">
        <v>20000</v>
      </c>
      <c r="AQ20" s="36" t="n">
        <v>20000</v>
      </c>
      <c r="AR20" s="36" t="n">
        <v>20000</v>
      </c>
      <c r="AS20" s="36" t="n">
        <v>20000</v>
      </c>
      <c r="AT20" s="36" t="n">
        <v>0</v>
      </c>
      <c r="AU20" s="36" t="n">
        <v>0</v>
      </c>
      <c r="AV20" s="36" t="n">
        <v>0</v>
      </c>
      <c r="AW20" s="36" t="n">
        <v>0</v>
      </c>
      <c r="AX20" s="36" t="n">
        <v>0</v>
      </c>
      <c r="AY20" s="36" t="n">
        <v>0</v>
      </c>
      <c r="AZ20" s="36" t="n">
        <v>0</v>
      </c>
      <c r="BA20" s="36" t="n">
        <v>0</v>
      </c>
      <c r="BB20" s="36" t="n">
        <v>0</v>
      </c>
      <c r="BC20" s="36" t="n">
        <v>0</v>
      </c>
      <c r="BD20" s="36" t="n">
        <v>0</v>
      </c>
      <c r="BE20" s="36" t="n">
        <v>0</v>
      </c>
      <c r="BF20" s="36" t="n">
        <v>0</v>
      </c>
      <c r="BG20" s="36" t="n">
        <v>0</v>
      </c>
      <c r="BH20" s="36" t="n">
        <v>0</v>
      </c>
      <c r="BI20" s="36" t="n">
        <v>0</v>
      </c>
      <c r="BJ20" s="36" t="n">
        <v>0</v>
      </c>
      <c r="BK20" s="36" t="n">
        <v>0</v>
      </c>
      <c r="BL20" s="36" t="n">
        <v>0</v>
      </c>
      <c r="BM20" s="36" t="n">
        <v>0</v>
      </c>
      <c r="BN20" s="36" t="n">
        <v>0</v>
      </c>
      <c r="BO20" s="36" t="n">
        <v>0</v>
      </c>
      <c r="BP20" s="36" t="n">
        <v>0</v>
      </c>
      <c r="BQ20" s="36" t="n">
        <v>0</v>
      </c>
      <c r="BR20" s="36" t="n">
        <v>0</v>
      </c>
      <c r="BS20" s="36" t="n">
        <v>0</v>
      </c>
      <c r="BT20" s="36" t="n">
        <v>0</v>
      </c>
      <c r="BU20" s="36" t="n">
        <v>0</v>
      </c>
      <c r="BV20" s="36" t="n">
        <v>0</v>
      </c>
      <c r="BW20" s="36" t="n">
        <v>0</v>
      </c>
      <c r="BX20" s="36" t="n">
        <v>0</v>
      </c>
      <c r="BY20" s="36" t="n">
        <v>0</v>
      </c>
      <c r="BZ20" s="36" t="n">
        <v>0</v>
      </c>
      <c r="CA20" s="36" t="n">
        <v>0</v>
      </c>
      <c r="CB20" s="36" t="n">
        <v>0</v>
      </c>
      <c r="CC20" s="36" t="n">
        <v>0</v>
      </c>
      <c r="CD20" s="36" t="n">
        <v>0</v>
      </c>
      <c r="CE20" s="36" t="n">
        <v>0</v>
      </c>
      <c r="CF20" s="36" t="n">
        <v>0</v>
      </c>
      <c r="CG20" s="36" t="n">
        <v>0</v>
      </c>
      <c r="CH20" s="36" t="n">
        <v>0</v>
      </c>
      <c r="CI20" s="36" t="n">
        <v>0</v>
      </c>
      <c r="CJ20" s="36" t="n">
        <v>0</v>
      </c>
      <c r="CK20" s="36" t="n">
        <v>0</v>
      </c>
      <c r="CL20" s="36" t="n">
        <v>0</v>
      </c>
      <c r="CM20" s="36" t="n">
        <v>0</v>
      </c>
      <c r="CN20" s="36" t="n">
        <v>0</v>
      </c>
      <c r="CO20" s="36" t="n">
        <v>0</v>
      </c>
      <c r="CP20" s="36" t="n">
        <v>0</v>
      </c>
      <c r="CQ20" s="36" t="n">
        <v>0</v>
      </c>
      <c r="CR20" s="36" t="n">
        <v>0</v>
      </c>
      <c r="CS20" s="36" t="n">
        <v>0</v>
      </c>
      <c r="CT20" s="36" t="n">
        <v>0</v>
      </c>
      <c r="CU20" s="36" t="n">
        <v>0</v>
      </c>
      <c r="CV20" s="36" t="n">
        <v>0</v>
      </c>
      <c r="CW20" s="36" t="n">
        <v>0</v>
      </c>
      <c r="CX20" s="36" t="n">
        <v>0</v>
      </c>
      <c r="CY20" s="36" t="n">
        <v>0</v>
      </c>
      <c r="CZ20" s="36" t="n">
        <v>0</v>
      </c>
      <c r="DA20" s="36" t="n">
        <v>0</v>
      </c>
      <c r="DB20" s="36" t="n">
        <v>0</v>
      </c>
      <c r="DC20" s="36" t="n">
        <v>0</v>
      </c>
      <c r="DD20" s="36" t="n">
        <v>0</v>
      </c>
      <c r="DE20" s="36" t="n">
        <v>0</v>
      </c>
      <c r="DF20" s="36" t="n">
        <v>0</v>
      </c>
      <c r="DG20" s="36" t="n">
        <v>0</v>
      </c>
      <c r="DH20" s="36" t="n">
        <v>0</v>
      </c>
      <c r="DI20" s="36" t="n">
        <v>0</v>
      </c>
      <c r="DJ20" s="36" t="n">
        <v>0</v>
      </c>
      <c r="DK20" s="36" t="n">
        <v>0</v>
      </c>
      <c r="DL20" s="36" t="n">
        <v>0</v>
      </c>
      <c r="DM20" s="36" t="n">
        <v>0</v>
      </c>
      <c r="DN20" s="36" t="n">
        <v>0</v>
      </c>
      <c r="DO20" s="36" t="n">
        <v>0</v>
      </c>
      <c r="DP20" s="36" t="n">
        <v>0</v>
      </c>
      <c r="DQ20" s="36" t="n">
        <v>0</v>
      </c>
      <c r="DR20" s="36" t="n">
        <v>0</v>
      </c>
      <c r="DS20" s="36" t="n">
        <v>0</v>
      </c>
      <c r="DT20" s="36" t="n">
        <v>0</v>
      </c>
      <c r="DU20" s="36" t="n">
        <v>0</v>
      </c>
      <c r="DV20" s="36" t="n">
        <v>0</v>
      </c>
      <c r="DW20" s="36" t="n">
        <v>0</v>
      </c>
      <c r="DX20" s="36" t="n">
        <v>0</v>
      </c>
      <c r="DY20" s="36" t="n">
        <v>0</v>
      </c>
      <c r="DZ20" s="36" t="n">
        <v>0</v>
      </c>
      <c r="EA20" s="36" t="n">
        <v>0</v>
      </c>
      <c r="EB20" s="36" t="n">
        <v>0</v>
      </c>
      <c r="EC20" s="36" t="n">
        <v>0</v>
      </c>
      <c r="ED20" s="36" t="n">
        <v>0</v>
      </c>
      <c r="EE20" s="36" t="n">
        <v>0</v>
      </c>
      <c r="EF20" s="36" t="n">
        <v>0</v>
      </c>
      <c r="EG20" s="36" t="n">
        <v>0</v>
      </c>
      <c r="EH20" s="36" t="n">
        <v>0</v>
      </c>
      <c r="EI20" s="36" t="n">
        <v>0</v>
      </c>
      <c r="EJ20" s="36" t="n">
        <v>0</v>
      </c>
      <c r="EK20" s="36" t="n">
        <v>0</v>
      </c>
      <c r="EL20" s="36" t="n">
        <v>0</v>
      </c>
      <c r="EM20" s="36" t="n">
        <v>0</v>
      </c>
      <c r="EN20" s="36" t="n">
        <v>0</v>
      </c>
      <c r="EO20" s="36" t="n">
        <v>0</v>
      </c>
      <c r="EP20" s="36" t="n">
        <v>0</v>
      </c>
      <c r="EQ20" s="36" t="n">
        <v>0</v>
      </c>
      <c r="ER20" s="36" t="n">
        <v>0</v>
      </c>
      <c r="ES20" s="36" t="n">
        <v>0</v>
      </c>
      <c r="ET20" s="36" t="n">
        <v>0</v>
      </c>
      <c r="EU20" s="36" t="n">
        <v>0</v>
      </c>
      <c r="EV20" s="36" t="n">
        <v>0</v>
      </c>
      <c r="EW20" s="36" t="n">
        <v>0</v>
      </c>
      <c r="EX20" s="36" t="n">
        <v>0</v>
      </c>
      <c r="EY20" s="36" t="n">
        <v>0</v>
      </c>
      <c r="EZ20" s="36" t="n">
        <v>0</v>
      </c>
      <c r="FA20" s="36" t="n">
        <v>0</v>
      </c>
      <c r="FB20" s="36" t="n">
        <v>0</v>
      </c>
      <c r="FC20" s="36" t="n">
        <v>0</v>
      </c>
      <c r="FD20" s="36" t="n">
        <v>0</v>
      </c>
      <c r="FE20" s="36" t="n">
        <v>0</v>
      </c>
      <c r="FF20" s="36" t="n">
        <v>0</v>
      </c>
      <c r="FG20" s="36" t="n">
        <v>0</v>
      </c>
      <c r="FH20" s="36" t="n">
        <v>0</v>
      </c>
      <c r="FI20" s="36" t="n">
        <v>0</v>
      </c>
      <c r="FJ20" s="36" t="n">
        <v>0</v>
      </c>
      <c r="FK20" s="36" t="n">
        <v>0</v>
      </c>
      <c r="FL20" s="36" t="n">
        <v>0</v>
      </c>
      <c r="FM20" s="36" t="n">
        <v>0</v>
      </c>
      <c r="FN20" s="36" t="n">
        <v>0</v>
      </c>
      <c r="FO20" s="36" t="n">
        <v>0</v>
      </c>
      <c r="FP20" s="36" t="n">
        <v>0</v>
      </c>
      <c r="FQ20" s="36" t="n">
        <v>0</v>
      </c>
      <c r="FR20" s="36" t="n">
        <v>0</v>
      </c>
      <c r="FS20" s="36" t="n">
        <v>0</v>
      </c>
      <c r="FT20" s="36" t="n">
        <v>0</v>
      </c>
      <c r="FU20" s="36" t="n">
        <v>0</v>
      </c>
      <c r="FV20" s="36" t="n">
        <v>0</v>
      </c>
      <c r="FW20" s="36" t="n">
        <v>0</v>
      </c>
      <c r="FX20" s="36" t="n">
        <v>0</v>
      </c>
      <c r="FY20" s="36" t="n">
        <v>0</v>
      </c>
      <c r="FZ20" s="36" t="n">
        <v>0</v>
      </c>
      <c r="GA20" s="36" t="n">
        <v>0</v>
      </c>
    </row>
    <row r="21">
      <c r="A21" s="24" t="inlineStr">
        <is>
          <t>Monthly Repayment</t>
        </is>
      </c>
      <c r="B21" s="25" t="inlineStr">
        <is>
          <t>$'000</t>
        </is>
      </c>
      <c r="C21" s="35">
        <f>SUM(D21:GA21)</f>
        <v/>
      </c>
      <c r="D21" s="36" t="n">
        <v>0</v>
      </c>
      <c r="E21" s="36" t="n">
        <v>0</v>
      </c>
      <c r="F21" s="36" t="n">
        <v>0</v>
      </c>
      <c r="G21" s="36" t="n">
        <v>0</v>
      </c>
      <c r="H21" s="36" t="n">
        <v>0</v>
      </c>
      <c r="I21" s="36" t="n">
        <v>0</v>
      </c>
      <c r="J21" s="36" t="n">
        <v>0</v>
      </c>
      <c r="K21" s="36" t="n">
        <v>0</v>
      </c>
      <c r="L21" s="36" t="n">
        <v>0</v>
      </c>
      <c r="M21" s="36" t="n">
        <v>0</v>
      </c>
      <c r="N21" s="36" t="n">
        <v>0</v>
      </c>
      <c r="O21" s="36" t="n">
        <v>0</v>
      </c>
      <c r="P21" s="36" t="n">
        <v>0</v>
      </c>
      <c r="Q21" s="36" t="n">
        <v>0</v>
      </c>
      <c r="R21" s="36" t="n">
        <v>0</v>
      </c>
      <c r="S21" s="36" t="n">
        <v>0</v>
      </c>
      <c r="T21" s="36" t="n">
        <v>0</v>
      </c>
      <c r="U21" s="36" t="n">
        <v>0</v>
      </c>
      <c r="V21" s="36" t="n">
        <v>0</v>
      </c>
      <c r="W21" s="36" t="n">
        <v>0</v>
      </c>
      <c r="X21" s="36" t="n">
        <v>0</v>
      </c>
      <c r="Y21" s="36" t="n">
        <v>0</v>
      </c>
      <c r="Z21" s="36" t="n">
        <v>0</v>
      </c>
      <c r="AA21" s="36" t="n">
        <v>0</v>
      </c>
      <c r="AB21" s="36" t="n">
        <v>0</v>
      </c>
      <c r="AC21" s="36" t="n">
        <v>0</v>
      </c>
      <c r="AD21" s="36" t="n">
        <v>0</v>
      </c>
      <c r="AE21" s="36" t="n">
        <v>0</v>
      </c>
      <c r="AF21" s="36" t="n">
        <v>0</v>
      </c>
      <c r="AG21" s="36" t="n">
        <v>0</v>
      </c>
      <c r="AH21" s="36" t="n">
        <v>0</v>
      </c>
      <c r="AI21" s="36" t="n">
        <v>0</v>
      </c>
      <c r="AJ21" s="36" t="n">
        <v>0</v>
      </c>
      <c r="AK21" s="36" t="n">
        <v>0</v>
      </c>
      <c r="AL21" s="36" t="n">
        <v>0</v>
      </c>
      <c r="AM21" s="36" t="n">
        <v>0</v>
      </c>
      <c r="AN21" s="36" t="n">
        <v>0</v>
      </c>
      <c r="AO21" s="36" t="n">
        <v>0</v>
      </c>
      <c r="AP21" s="36" t="n">
        <v>0</v>
      </c>
      <c r="AQ21" s="36" t="n">
        <v>0</v>
      </c>
      <c r="AR21" s="36" t="n">
        <v>0</v>
      </c>
      <c r="AS21" s="36" t="n">
        <v>0</v>
      </c>
      <c r="AT21" s="36" t="n">
        <v>7692</v>
      </c>
      <c r="AU21" s="36" t="n">
        <v>7692</v>
      </c>
      <c r="AV21" s="36" t="n">
        <v>7692</v>
      </c>
      <c r="AW21" s="36" t="n">
        <v>7692</v>
      </c>
      <c r="AX21" s="36" t="n">
        <v>7692</v>
      </c>
      <c r="AY21" s="36" t="n">
        <v>7692</v>
      </c>
      <c r="AZ21" s="36" t="n">
        <v>7692</v>
      </c>
      <c r="BA21" s="36" t="n">
        <v>7692</v>
      </c>
      <c r="BB21" s="36" t="n">
        <v>7692</v>
      </c>
      <c r="BC21" s="36" t="n">
        <v>7692</v>
      </c>
      <c r="BD21" s="36" t="n">
        <v>7692</v>
      </c>
      <c r="BE21" s="36" t="n">
        <v>7692</v>
      </c>
      <c r="BF21" s="36" t="n">
        <v>7692</v>
      </c>
      <c r="BG21" s="36" t="n">
        <v>7692</v>
      </c>
      <c r="BH21" s="36" t="n">
        <v>7692</v>
      </c>
      <c r="BI21" s="36" t="n">
        <v>7692</v>
      </c>
      <c r="BJ21" s="36" t="n">
        <v>7692</v>
      </c>
      <c r="BK21" s="36" t="n">
        <v>7692</v>
      </c>
      <c r="BL21" s="36" t="n">
        <v>7692</v>
      </c>
      <c r="BM21" s="36" t="n">
        <v>7692</v>
      </c>
      <c r="BN21" s="36" t="n">
        <v>7692</v>
      </c>
      <c r="BO21" s="36" t="n">
        <v>7692</v>
      </c>
      <c r="BP21" s="36" t="n">
        <v>7692</v>
      </c>
      <c r="BQ21" s="36" t="n">
        <v>7692</v>
      </c>
      <c r="BR21" s="36" t="n">
        <v>7692</v>
      </c>
      <c r="BS21" s="36" t="n">
        <v>7692</v>
      </c>
      <c r="BT21" s="36" t="n">
        <v>7692</v>
      </c>
      <c r="BU21" s="36" t="n">
        <v>7692</v>
      </c>
      <c r="BV21" s="36" t="n">
        <v>7692</v>
      </c>
      <c r="BW21" s="36" t="n">
        <v>7692</v>
      </c>
      <c r="BX21" s="36" t="n">
        <v>7692</v>
      </c>
      <c r="BY21" s="36" t="n">
        <v>7692</v>
      </c>
      <c r="BZ21" s="36" t="n">
        <v>7692</v>
      </c>
      <c r="CA21" s="36" t="n">
        <v>7692</v>
      </c>
      <c r="CB21" s="36" t="n">
        <v>7692</v>
      </c>
      <c r="CC21" s="36" t="n">
        <v>7692</v>
      </c>
      <c r="CD21" s="36" t="n">
        <v>7692</v>
      </c>
      <c r="CE21" s="36" t="n">
        <v>7692</v>
      </c>
      <c r="CF21" s="36" t="n">
        <v>7692</v>
      </c>
      <c r="CG21" s="36" t="n">
        <v>7692</v>
      </c>
      <c r="CH21" s="36" t="n">
        <v>7692</v>
      </c>
      <c r="CI21" s="36" t="n">
        <v>7692</v>
      </c>
      <c r="CJ21" s="36" t="n">
        <v>7692</v>
      </c>
      <c r="CK21" s="36" t="n">
        <v>7692</v>
      </c>
      <c r="CL21" s="36" t="n">
        <v>7692</v>
      </c>
      <c r="CM21" s="36" t="n">
        <v>7692</v>
      </c>
      <c r="CN21" s="36" t="n">
        <v>7692</v>
      </c>
      <c r="CO21" s="36" t="n">
        <v>7692</v>
      </c>
      <c r="CP21" s="36" t="n">
        <v>7692</v>
      </c>
      <c r="CQ21" s="36" t="n">
        <v>7692</v>
      </c>
      <c r="CR21" s="36" t="n">
        <v>7692</v>
      </c>
      <c r="CS21" s="36" t="n">
        <v>7692</v>
      </c>
      <c r="CT21" s="36" t="n">
        <v>7692</v>
      </c>
      <c r="CU21" s="36" t="n">
        <v>7692</v>
      </c>
      <c r="CV21" s="36" t="n">
        <v>7692</v>
      </c>
      <c r="CW21" s="36" t="n">
        <v>7692</v>
      </c>
      <c r="CX21" s="36" t="n">
        <v>7692</v>
      </c>
      <c r="CY21" s="36" t="n">
        <v>7692</v>
      </c>
      <c r="CZ21" s="36" t="n">
        <v>7692</v>
      </c>
      <c r="DA21" s="36" t="n">
        <v>7692</v>
      </c>
      <c r="DB21" s="36" t="n">
        <v>7692</v>
      </c>
      <c r="DC21" s="36" t="n">
        <v>7692</v>
      </c>
      <c r="DD21" s="36" t="n">
        <v>7692</v>
      </c>
      <c r="DE21" s="36" t="n">
        <v>7692</v>
      </c>
      <c r="DF21" s="36" t="n">
        <v>7692</v>
      </c>
      <c r="DG21" s="36" t="n">
        <v>7692</v>
      </c>
      <c r="DH21" s="36" t="n">
        <v>7692</v>
      </c>
      <c r="DI21" s="36" t="n">
        <v>7692</v>
      </c>
      <c r="DJ21" s="36" t="n">
        <v>7692</v>
      </c>
      <c r="DK21" s="36" t="n">
        <v>7692</v>
      </c>
      <c r="DL21" s="36" t="n">
        <v>7692</v>
      </c>
      <c r="DM21" s="36" t="n">
        <v>7692</v>
      </c>
      <c r="DN21" s="36" t="n">
        <v>7692</v>
      </c>
      <c r="DO21" s="36" t="n">
        <v>7692</v>
      </c>
      <c r="DP21" s="36" t="n">
        <v>7692</v>
      </c>
      <c r="DQ21" s="36" t="n">
        <v>7692</v>
      </c>
      <c r="DR21" s="36" t="n">
        <v>7692</v>
      </c>
      <c r="DS21" s="36" t="n">
        <v>7692</v>
      </c>
      <c r="DT21" s="36" t="n">
        <v>0</v>
      </c>
      <c r="DU21" s="36" t="n">
        <v>0</v>
      </c>
      <c r="DV21" s="36" t="n">
        <v>0</v>
      </c>
      <c r="DW21" s="36" t="n">
        <v>0</v>
      </c>
      <c r="DX21" s="36" t="n">
        <v>0</v>
      </c>
      <c r="DY21" s="36" t="n">
        <v>0</v>
      </c>
      <c r="DZ21" s="36" t="n">
        <v>0</v>
      </c>
      <c r="EA21" s="36" t="n">
        <v>0</v>
      </c>
      <c r="EB21" s="36" t="n">
        <v>0</v>
      </c>
      <c r="EC21" s="36" t="n">
        <v>0</v>
      </c>
      <c r="ED21" s="36" t="n">
        <v>0</v>
      </c>
      <c r="EE21" s="36" t="n">
        <v>0</v>
      </c>
      <c r="EF21" s="36" t="n">
        <v>0</v>
      </c>
      <c r="EG21" s="36" t="n">
        <v>0</v>
      </c>
      <c r="EH21" s="36" t="n">
        <v>0</v>
      </c>
      <c r="EI21" s="36" t="n">
        <v>0</v>
      </c>
      <c r="EJ21" s="36" t="n">
        <v>0</v>
      </c>
      <c r="EK21" s="36" t="n">
        <v>0</v>
      </c>
      <c r="EL21" s="36" t="n">
        <v>0</v>
      </c>
      <c r="EM21" s="36" t="n">
        <v>0</v>
      </c>
      <c r="EN21" s="36" t="n">
        <v>0</v>
      </c>
      <c r="EO21" s="36" t="n">
        <v>0</v>
      </c>
      <c r="EP21" s="36" t="n">
        <v>0</v>
      </c>
      <c r="EQ21" s="36" t="n">
        <v>0</v>
      </c>
      <c r="ER21" s="36" t="n">
        <v>0</v>
      </c>
      <c r="ES21" s="36" t="n">
        <v>0</v>
      </c>
      <c r="ET21" s="36" t="n">
        <v>0</v>
      </c>
      <c r="EU21" s="36" t="n">
        <v>0</v>
      </c>
      <c r="EV21" s="36" t="n">
        <v>0</v>
      </c>
      <c r="EW21" s="36" t="n">
        <v>0</v>
      </c>
      <c r="EX21" s="36" t="n">
        <v>0</v>
      </c>
      <c r="EY21" s="36" t="n">
        <v>0</v>
      </c>
      <c r="EZ21" s="36" t="n">
        <v>0</v>
      </c>
      <c r="FA21" s="36" t="n">
        <v>0</v>
      </c>
      <c r="FB21" s="36" t="n">
        <v>0</v>
      </c>
      <c r="FC21" s="36" t="n">
        <v>0</v>
      </c>
      <c r="FD21" s="36" t="n">
        <v>0</v>
      </c>
      <c r="FE21" s="36" t="n">
        <v>0</v>
      </c>
      <c r="FF21" s="36" t="n">
        <v>0</v>
      </c>
      <c r="FG21" s="36" t="n">
        <v>0</v>
      </c>
      <c r="FH21" s="36" t="n">
        <v>0</v>
      </c>
      <c r="FI21" s="36" t="n">
        <v>0</v>
      </c>
      <c r="FJ21" s="36" t="n">
        <v>0</v>
      </c>
      <c r="FK21" s="36" t="n">
        <v>0</v>
      </c>
      <c r="FL21" s="36" t="n">
        <v>0</v>
      </c>
      <c r="FM21" s="36" t="n">
        <v>0</v>
      </c>
      <c r="FN21" s="36" t="n">
        <v>0</v>
      </c>
      <c r="FO21" s="36" t="n">
        <v>0</v>
      </c>
      <c r="FP21" s="36" t="n">
        <v>0</v>
      </c>
      <c r="FQ21" s="36" t="n">
        <v>0</v>
      </c>
      <c r="FR21" s="36" t="n">
        <v>0</v>
      </c>
      <c r="FS21" s="36" t="n">
        <v>0</v>
      </c>
      <c r="FT21" s="36" t="n">
        <v>0</v>
      </c>
      <c r="FU21" s="36" t="n">
        <v>0</v>
      </c>
      <c r="FV21" s="36" t="n">
        <v>0</v>
      </c>
      <c r="FW21" s="36" t="n">
        <v>0</v>
      </c>
      <c r="FX21" s="36" t="n">
        <v>0</v>
      </c>
      <c r="FY21" s="36" t="n">
        <v>0</v>
      </c>
      <c r="FZ21" s="36" t="n">
        <v>0</v>
      </c>
      <c r="GA21" s="36" t="n">
        <v>0</v>
      </c>
    </row>
    <row r="22">
      <c r="A22" s="24" t="inlineStr">
        <is>
          <t>Outstanding Balance</t>
        </is>
      </c>
      <c r="B22" s="25" t="inlineStr">
        <is>
          <t>$'000</t>
        </is>
      </c>
      <c r="D22" s="47">
        <f>D20-D21</f>
        <v/>
      </c>
      <c r="E22" s="47">
        <f>D22+E20-E21</f>
        <v/>
      </c>
      <c r="F22" s="47">
        <f>E22+F20-F21</f>
        <v/>
      </c>
      <c r="G22" s="47">
        <f>F22+G20-G21</f>
        <v/>
      </c>
      <c r="H22" s="47">
        <f>G22+H20-H21</f>
        <v/>
      </c>
      <c r="I22" s="47">
        <f>H22+I20-I21</f>
        <v/>
      </c>
      <c r="J22" s="47">
        <f>I22+J20-J21</f>
        <v/>
      </c>
      <c r="K22" s="47">
        <f>J22+K20-K21</f>
        <v/>
      </c>
      <c r="L22" s="47">
        <f>K22+L20-L21</f>
        <v/>
      </c>
      <c r="M22" s="47">
        <f>L22+M20-M21</f>
        <v/>
      </c>
      <c r="N22" s="47">
        <f>M22+N20-N21</f>
        <v/>
      </c>
      <c r="O22" s="47">
        <f>N22+O20-O21</f>
        <v/>
      </c>
      <c r="P22" s="47">
        <f>O22+P20-P21</f>
        <v/>
      </c>
      <c r="Q22" s="47">
        <f>P22+Q20-Q21</f>
        <v/>
      </c>
      <c r="R22" s="47">
        <f>Q22+R20-R21</f>
        <v/>
      </c>
      <c r="S22" s="47">
        <f>R22+S20-S21</f>
        <v/>
      </c>
      <c r="T22" s="47">
        <f>S22+T20-T21</f>
        <v/>
      </c>
      <c r="U22" s="47">
        <f>T22+U20-U21</f>
        <v/>
      </c>
      <c r="V22" s="47">
        <f>U22+V20-V21</f>
        <v/>
      </c>
      <c r="W22" s="47">
        <f>V22+W20-W21</f>
        <v/>
      </c>
      <c r="X22" s="47">
        <f>W22+X20-X21</f>
        <v/>
      </c>
      <c r="Y22" s="47">
        <f>X22+Y20-Y21</f>
        <v/>
      </c>
      <c r="Z22" s="47">
        <f>Y22+Z20-Z21</f>
        <v/>
      </c>
      <c r="AA22" s="47">
        <f>Z22+AA20-AA21</f>
        <v/>
      </c>
      <c r="AB22" s="47">
        <f>AA22+AB20-AB21</f>
        <v/>
      </c>
      <c r="AC22" s="47">
        <f>AB22+AC20-AC21</f>
        <v/>
      </c>
      <c r="AD22" s="47">
        <f>AC22+AD20-AD21</f>
        <v/>
      </c>
      <c r="AE22" s="47">
        <f>AD22+AE20-AE21</f>
        <v/>
      </c>
      <c r="AF22" s="47">
        <f>AE22+AF20-AF21</f>
        <v/>
      </c>
      <c r="AG22" s="47">
        <f>AF22+AG20-AG21</f>
        <v/>
      </c>
      <c r="AH22" s="47">
        <f>AG22+AH20-AH21</f>
        <v/>
      </c>
      <c r="AI22" s="47">
        <f>AH22+AI20-AI21</f>
        <v/>
      </c>
      <c r="AJ22" s="47">
        <f>AI22+AJ20-AJ21</f>
        <v/>
      </c>
      <c r="AK22" s="47">
        <f>AJ22+AK20-AK21</f>
        <v/>
      </c>
      <c r="AL22" s="47">
        <f>AK22+AL20-AL21</f>
        <v/>
      </c>
      <c r="AM22" s="47">
        <f>AL22+AM20-AM21</f>
        <v/>
      </c>
      <c r="AN22" s="47">
        <f>AM22+AN20-AN21</f>
        <v/>
      </c>
      <c r="AO22" s="47">
        <f>AN22+AO20-AO21</f>
        <v/>
      </c>
      <c r="AP22" s="47">
        <f>AO22+AP20-AP21</f>
        <v/>
      </c>
      <c r="AQ22" s="47">
        <f>AP22+AQ20-AQ21</f>
        <v/>
      </c>
      <c r="AR22" s="47">
        <f>AQ22+AR20-AR21</f>
        <v/>
      </c>
      <c r="AS22" s="47">
        <f>AR22+AS20-AS21</f>
        <v/>
      </c>
      <c r="AT22" s="47">
        <f>AS22+AT20-AT21</f>
        <v/>
      </c>
      <c r="AU22" s="47">
        <f>AT22+AU20-AU21</f>
        <v/>
      </c>
      <c r="AV22" s="47">
        <f>AU22+AV20-AV21</f>
        <v/>
      </c>
      <c r="AW22" s="47">
        <f>AV22+AW20-AW21</f>
        <v/>
      </c>
      <c r="AX22" s="47">
        <f>AW22+AX20-AX21</f>
        <v/>
      </c>
      <c r="AY22" s="47">
        <f>AX22+AY20-AY21</f>
        <v/>
      </c>
      <c r="AZ22" s="47">
        <f>AY22+AZ20-AZ21</f>
        <v/>
      </c>
      <c r="BA22" s="47">
        <f>AZ22+BA20-BA21</f>
        <v/>
      </c>
      <c r="BB22" s="47">
        <f>BA22+BB20-BB21</f>
        <v/>
      </c>
      <c r="BC22" s="47">
        <f>BB22+BC20-BC21</f>
        <v/>
      </c>
      <c r="BD22" s="47">
        <f>BC22+BD20-BD21</f>
        <v/>
      </c>
      <c r="BE22" s="47">
        <f>BD22+BE20-BE21</f>
        <v/>
      </c>
      <c r="BF22" s="47">
        <f>BE22+BF20-BF21</f>
        <v/>
      </c>
      <c r="BG22" s="47">
        <f>BF22+BG20-BG21</f>
        <v/>
      </c>
      <c r="BH22" s="47">
        <f>BG22+BH20-BH21</f>
        <v/>
      </c>
      <c r="BI22" s="47">
        <f>BH22+BI20-BI21</f>
        <v/>
      </c>
      <c r="BJ22" s="47">
        <f>BI22+BJ20-BJ21</f>
        <v/>
      </c>
      <c r="BK22" s="47">
        <f>BJ22+BK20-BK21</f>
        <v/>
      </c>
      <c r="BL22" s="47">
        <f>BK22+BL20-BL21</f>
        <v/>
      </c>
      <c r="BM22" s="47">
        <f>BL22+BM20-BM21</f>
        <v/>
      </c>
      <c r="BN22" s="47">
        <f>BM22+BN20-BN21</f>
        <v/>
      </c>
      <c r="BO22" s="47">
        <f>BN22+BO20-BO21</f>
        <v/>
      </c>
      <c r="BP22" s="47">
        <f>BO22+BP20-BP21</f>
        <v/>
      </c>
      <c r="BQ22" s="47">
        <f>BP22+BQ20-BQ21</f>
        <v/>
      </c>
      <c r="BR22" s="47">
        <f>BQ22+BR20-BR21</f>
        <v/>
      </c>
      <c r="BS22" s="47">
        <f>BR22+BS20-BS21</f>
        <v/>
      </c>
      <c r="BT22" s="47">
        <f>BS22+BT20-BT21</f>
        <v/>
      </c>
      <c r="BU22" s="47">
        <f>BT22+BU20-BU21</f>
        <v/>
      </c>
      <c r="BV22" s="47">
        <f>BU22+BV20-BV21</f>
        <v/>
      </c>
      <c r="BW22" s="47">
        <f>BV22+BW20-BW21</f>
        <v/>
      </c>
      <c r="BX22" s="47">
        <f>BW22+BX20-BX21</f>
        <v/>
      </c>
      <c r="BY22" s="47">
        <f>BX22+BY20-BY21</f>
        <v/>
      </c>
      <c r="BZ22" s="47">
        <f>BY22+BZ20-BZ21</f>
        <v/>
      </c>
      <c r="CA22" s="47">
        <f>BZ22+CA20-CA21</f>
        <v/>
      </c>
      <c r="CB22" s="47">
        <f>CA22+CB20-CB21</f>
        <v/>
      </c>
      <c r="CC22" s="47">
        <f>CB22+CC20-CC21</f>
        <v/>
      </c>
      <c r="CD22" s="47">
        <f>CC22+CD20-CD21</f>
        <v/>
      </c>
      <c r="CE22" s="47">
        <f>CD22+CE20-CE21</f>
        <v/>
      </c>
      <c r="CF22" s="47">
        <f>CE22+CF20-CF21</f>
        <v/>
      </c>
      <c r="CG22" s="47">
        <f>CF22+CG20-CG21</f>
        <v/>
      </c>
      <c r="CH22" s="47">
        <f>CG22+CH20-CH21</f>
        <v/>
      </c>
      <c r="CI22" s="47">
        <f>CH22+CI20-CI21</f>
        <v/>
      </c>
      <c r="CJ22" s="47">
        <f>CI22+CJ20-CJ21</f>
        <v/>
      </c>
      <c r="CK22" s="47">
        <f>CJ22+CK20-CK21</f>
        <v/>
      </c>
      <c r="CL22" s="47">
        <f>CK22+CL20-CL21</f>
        <v/>
      </c>
      <c r="CM22" s="47">
        <f>CL22+CM20-CM21</f>
        <v/>
      </c>
      <c r="CN22" s="47">
        <f>CM22+CN20-CN21</f>
        <v/>
      </c>
      <c r="CO22" s="47">
        <f>CN22+CO20-CO21</f>
        <v/>
      </c>
      <c r="CP22" s="47">
        <f>CO22+CP20-CP21</f>
        <v/>
      </c>
      <c r="CQ22" s="47">
        <f>CP22+CQ20-CQ21</f>
        <v/>
      </c>
      <c r="CR22" s="47">
        <f>CQ22+CR20-CR21</f>
        <v/>
      </c>
      <c r="CS22" s="47">
        <f>CR22+CS20-CS21</f>
        <v/>
      </c>
      <c r="CT22" s="47">
        <f>CS22+CT20-CT21</f>
        <v/>
      </c>
      <c r="CU22" s="47">
        <f>CT22+CU20-CU21</f>
        <v/>
      </c>
      <c r="CV22" s="47">
        <f>CU22+CV20-CV21</f>
        <v/>
      </c>
      <c r="CW22" s="47">
        <f>CV22+CW20-CW21</f>
        <v/>
      </c>
      <c r="CX22" s="47">
        <f>CW22+CX20-CX21</f>
        <v/>
      </c>
      <c r="CY22" s="47">
        <f>CX22+CY20-CY21</f>
        <v/>
      </c>
      <c r="CZ22" s="47">
        <f>CY22+CZ20-CZ21</f>
        <v/>
      </c>
      <c r="DA22" s="47">
        <f>CZ22+DA20-DA21</f>
        <v/>
      </c>
      <c r="DB22" s="47">
        <f>DA22+DB20-DB21</f>
        <v/>
      </c>
      <c r="DC22" s="47">
        <f>DB22+DC20-DC21</f>
        <v/>
      </c>
      <c r="DD22" s="47">
        <f>DC22+DD20-DD21</f>
        <v/>
      </c>
      <c r="DE22" s="47">
        <f>DD22+DE20-DE21</f>
        <v/>
      </c>
      <c r="DF22" s="47">
        <f>DE22+DF20-DF21</f>
        <v/>
      </c>
      <c r="DG22" s="47">
        <f>DF22+DG20-DG21</f>
        <v/>
      </c>
      <c r="DH22" s="47">
        <f>DG22+DH20-DH21</f>
        <v/>
      </c>
      <c r="DI22" s="47">
        <f>DH22+DI20-DI21</f>
        <v/>
      </c>
      <c r="DJ22" s="47">
        <f>DI22+DJ20-DJ21</f>
        <v/>
      </c>
      <c r="DK22" s="47">
        <f>DJ22+DK20-DK21</f>
        <v/>
      </c>
      <c r="DL22" s="47">
        <f>DK22+DL20-DL21</f>
        <v/>
      </c>
      <c r="DM22" s="47">
        <f>DL22+DM20-DM21</f>
        <v/>
      </c>
      <c r="DN22" s="47">
        <f>DM22+DN20-DN21</f>
        <v/>
      </c>
      <c r="DO22" s="47">
        <f>DN22+DO20-DO21</f>
        <v/>
      </c>
      <c r="DP22" s="47">
        <f>DO22+DP20-DP21</f>
        <v/>
      </c>
      <c r="DQ22" s="47">
        <f>DP22+DQ20-DQ21</f>
        <v/>
      </c>
      <c r="DR22" s="47">
        <f>DQ22+DR20-DR21</f>
        <v/>
      </c>
      <c r="DS22" s="47">
        <f>DR22+DS20-DS21</f>
        <v/>
      </c>
      <c r="DT22" s="47">
        <f>DS22+DT20-DT21</f>
        <v/>
      </c>
      <c r="DU22" s="47">
        <f>DT22+DU20-DU21</f>
        <v/>
      </c>
      <c r="DV22" s="47">
        <f>DU22+DV20-DV21</f>
        <v/>
      </c>
      <c r="DW22" s="47">
        <f>DV22+DW20-DW21</f>
        <v/>
      </c>
      <c r="DX22" s="47">
        <f>DW22+DX20-DX21</f>
        <v/>
      </c>
      <c r="DY22" s="47">
        <f>DX22+DY20-DY21</f>
        <v/>
      </c>
      <c r="DZ22" s="47">
        <f>DY22+DZ20-DZ21</f>
        <v/>
      </c>
      <c r="EA22" s="47">
        <f>DZ22+EA20-EA21</f>
        <v/>
      </c>
      <c r="EB22" s="47">
        <f>EA22+EB20-EB21</f>
        <v/>
      </c>
      <c r="EC22" s="47">
        <f>EB22+EC20-EC21</f>
        <v/>
      </c>
      <c r="ED22" s="47">
        <f>EC22+ED20-ED21</f>
        <v/>
      </c>
      <c r="EE22" s="47">
        <f>ED22+EE20-EE21</f>
        <v/>
      </c>
      <c r="EF22" s="47">
        <f>EE22+EF20-EF21</f>
        <v/>
      </c>
      <c r="EG22" s="47">
        <f>EF22+EG20-EG21</f>
        <v/>
      </c>
      <c r="EH22" s="47">
        <f>EG22+EH20-EH21</f>
        <v/>
      </c>
      <c r="EI22" s="47">
        <f>EH22+EI20-EI21</f>
        <v/>
      </c>
      <c r="EJ22" s="47">
        <f>EI22+EJ20-EJ21</f>
        <v/>
      </c>
      <c r="EK22" s="47">
        <f>EJ22+EK20-EK21</f>
        <v/>
      </c>
      <c r="EL22" s="47">
        <f>EK22+EL20-EL21</f>
        <v/>
      </c>
      <c r="EM22" s="47">
        <f>EL22+EM20-EM21</f>
        <v/>
      </c>
      <c r="EN22" s="47">
        <f>EM22+EN20-EN21</f>
        <v/>
      </c>
      <c r="EO22" s="47">
        <f>EN22+EO20-EO21</f>
        <v/>
      </c>
      <c r="EP22" s="47">
        <f>EO22+EP20-EP21</f>
        <v/>
      </c>
      <c r="EQ22" s="47">
        <f>EP22+EQ20-EQ21</f>
        <v/>
      </c>
      <c r="ER22" s="47">
        <f>EQ22+ER20-ER21</f>
        <v/>
      </c>
      <c r="ES22" s="47">
        <f>ER22+ES20-ES21</f>
        <v/>
      </c>
      <c r="ET22" s="47">
        <f>ES22+ET20-ET21</f>
        <v/>
      </c>
      <c r="EU22" s="47">
        <f>ET22+EU20-EU21</f>
        <v/>
      </c>
      <c r="EV22" s="47">
        <f>EU22+EV20-EV21</f>
        <v/>
      </c>
      <c r="EW22" s="47">
        <f>EV22+EW20-EW21</f>
        <v/>
      </c>
      <c r="EX22" s="47">
        <f>EW22+EX20-EX21</f>
        <v/>
      </c>
      <c r="EY22" s="47">
        <f>EX22+EY20-EY21</f>
        <v/>
      </c>
      <c r="EZ22" s="47">
        <f>EY22+EZ20-EZ21</f>
        <v/>
      </c>
      <c r="FA22" s="47">
        <f>EZ22+FA20-FA21</f>
        <v/>
      </c>
      <c r="FB22" s="47">
        <f>FA22+FB20-FB21</f>
        <v/>
      </c>
      <c r="FC22" s="47">
        <f>FB22+FC20-FC21</f>
        <v/>
      </c>
      <c r="FD22" s="47">
        <f>FC22+FD20-FD21</f>
        <v/>
      </c>
      <c r="FE22" s="47">
        <f>FD22+FE20-FE21</f>
        <v/>
      </c>
      <c r="FF22" s="47">
        <f>FE22+FF20-FF21</f>
        <v/>
      </c>
      <c r="FG22" s="47">
        <f>FF22+FG20-FG21</f>
        <v/>
      </c>
      <c r="FH22" s="47">
        <f>FG22+FH20-FH21</f>
        <v/>
      </c>
      <c r="FI22" s="47">
        <f>FH22+FI20-FI21</f>
        <v/>
      </c>
      <c r="FJ22" s="47">
        <f>FI22+FJ20-FJ21</f>
        <v/>
      </c>
      <c r="FK22" s="47">
        <f>FJ22+FK20-FK21</f>
        <v/>
      </c>
      <c r="FL22" s="47">
        <f>FK22+FL20-FL21</f>
        <v/>
      </c>
      <c r="FM22" s="47">
        <f>FL22+FM20-FM21</f>
        <v/>
      </c>
      <c r="FN22" s="47">
        <f>FM22+FN20-FN21</f>
        <v/>
      </c>
      <c r="FO22" s="47">
        <f>FN22+FO20-FO21</f>
        <v/>
      </c>
      <c r="FP22" s="47">
        <f>FO22+FP20-FP21</f>
        <v/>
      </c>
      <c r="FQ22" s="47">
        <f>FP22+FQ20-FQ21</f>
        <v/>
      </c>
      <c r="FR22" s="47">
        <f>FQ22+FR20-FR21</f>
        <v/>
      </c>
      <c r="FS22" s="47">
        <f>FR22+FS20-FS21</f>
        <v/>
      </c>
      <c r="FT22" s="47">
        <f>FS22+FT20-FT21</f>
        <v/>
      </c>
      <c r="FU22" s="47">
        <f>FT22+FU20-FU21</f>
        <v/>
      </c>
      <c r="FV22" s="47">
        <f>FU22+FV20-FV21</f>
        <v/>
      </c>
      <c r="FW22" s="47">
        <f>FV22+FW20-FW21</f>
        <v/>
      </c>
      <c r="FX22" s="47">
        <f>FW22+FX20-FX21</f>
        <v/>
      </c>
      <c r="FY22" s="47">
        <f>FX22+FY20-FY21</f>
        <v/>
      </c>
      <c r="FZ22" s="47">
        <f>FY22+FZ20-FZ21</f>
        <v/>
      </c>
      <c r="GA22" s="47">
        <f>FZ22+GA20-GA21</f>
        <v/>
      </c>
    </row>
    <row r="23">
      <c r="A23" s="24" t="inlineStr">
        <is>
          <t>Interest Expense</t>
        </is>
      </c>
      <c r="B23" s="25" t="inlineStr">
        <is>
          <t>$'000</t>
        </is>
      </c>
      <c r="C23" s="35">
        <f>SUM(D23:GA23)</f>
        <v/>
      </c>
      <c r="D23" s="38">
        <f>D20*B14/12</f>
        <v/>
      </c>
      <c r="E23" s="38">
        <f>D22*B14/12</f>
        <v/>
      </c>
      <c r="F23" s="38">
        <f>E22*B14/12</f>
        <v/>
      </c>
      <c r="G23" s="38">
        <f>F22*B14/12</f>
        <v/>
      </c>
      <c r="H23" s="38">
        <f>G22*B14/12</f>
        <v/>
      </c>
      <c r="I23" s="38">
        <f>H22*B14/12</f>
        <v/>
      </c>
      <c r="J23" s="38">
        <f>I22*B14/12</f>
        <v/>
      </c>
      <c r="K23" s="38">
        <f>J22*B14/12</f>
        <v/>
      </c>
      <c r="L23" s="38">
        <f>K22*B14/12</f>
        <v/>
      </c>
      <c r="M23" s="38">
        <f>L22*B14/12</f>
        <v/>
      </c>
      <c r="N23" s="38">
        <f>M22*B14/12</f>
        <v/>
      </c>
      <c r="O23" s="38">
        <f>N22*B14/12</f>
        <v/>
      </c>
      <c r="P23" s="38">
        <f>O22*B14/12</f>
        <v/>
      </c>
      <c r="Q23" s="38">
        <f>P22*B14/12</f>
        <v/>
      </c>
      <c r="R23" s="38">
        <f>Q22*B14/12</f>
        <v/>
      </c>
      <c r="S23" s="38">
        <f>R22*B14/12</f>
        <v/>
      </c>
      <c r="T23" s="38">
        <f>S22*B14/12</f>
        <v/>
      </c>
      <c r="U23" s="38">
        <f>T22*B14/12</f>
        <v/>
      </c>
      <c r="V23" s="38">
        <f>U22*B14/12</f>
        <v/>
      </c>
      <c r="W23" s="38">
        <f>V22*B14/12</f>
        <v/>
      </c>
      <c r="X23" s="38">
        <f>W22*B14/12</f>
        <v/>
      </c>
      <c r="Y23" s="38">
        <f>X22*B14/12</f>
        <v/>
      </c>
      <c r="Z23" s="38">
        <f>Y22*B14/12</f>
        <v/>
      </c>
      <c r="AA23" s="38">
        <f>Z22*B14/12</f>
        <v/>
      </c>
      <c r="AB23" s="38">
        <f>AA22*B14/12</f>
        <v/>
      </c>
      <c r="AC23" s="38">
        <f>AB22*B14/12</f>
        <v/>
      </c>
      <c r="AD23" s="38">
        <f>AC22*B14/12</f>
        <v/>
      </c>
      <c r="AE23" s="38">
        <f>AD22*B14/12</f>
        <v/>
      </c>
      <c r="AF23" s="38">
        <f>AE22*B14/12</f>
        <v/>
      </c>
      <c r="AG23" s="38">
        <f>AF22*B14/12</f>
        <v/>
      </c>
      <c r="AH23" s="38">
        <f>AG22*B14/12</f>
        <v/>
      </c>
      <c r="AI23" s="38">
        <f>AH22*B14/12</f>
        <v/>
      </c>
      <c r="AJ23" s="38">
        <f>AI22*B14/12</f>
        <v/>
      </c>
      <c r="AK23" s="38">
        <f>AJ22*B14/12</f>
        <v/>
      </c>
      <c r="AL23" s="38">
        <f>AK22*B14/12</f>
        <v/>
      </c>
      <c r="AM23" s="38">
        <f>AL22*B14/12</f>
        <v/>
      </c>
      <c r="AN23" s="38">
        <f>AM22*B14/12</f>
        <v/>
      </c>
      <c r="AO23" s="38">
        <f>AN22*B14/12</f>
        <v/>
      </c>
      <c r="AP23" s="38">
        <f>AO22*B14/12</f>
        <v/>
      </c>
      <c r="AQ23" s="38">
        <f>AP22*B14/12</f>
        <v/>
      </c>
      <c r="AR23" s="38">
        <f>AQ22*B14/12</f>
        <v/>
      </c>
      <c r="AS23" s="38">
        <f>AR22*B14/12</f>
        <v/>
      </c>
      <c r="AT23" s="38">
        <f>AS22*B14/12</f>
        <v/>
      </c>
      <c r="AU23" s="38">
        <f>AT22*B14/12</f>
        <v/>
      </c>
      <c r="AV23" s="38">
        <f>AU22*B14/12</f>
        <v/>
      </c>
      <c r="AW23" s="38">
        <f>AV22*B14/12</f>
        <v/>
      </c>
      <c r="AX23" s="38">
        <f>AW22*B14/12</f>
        <v/>
      </c>
      <c r="AY23" s="38">
        <f>AX22*B14/12</f>
        <v/>
      </c>
      <c r="AZ23" s="38">
        <f>AY22*B14/12</f>
        <v/>
      </c>
      <c r="BA23" s="38">
        <f>AZ22*B14/12</f>
        <v/>
      </c>
      <c r="BB23" s="38">
        <f>BA22*B14/12</f>
        <v/>
      </c>
      <c r="BC23" s="38">
        <f>BB22*B14/12</f>
        <v/>
      </c>
      <c r="BD23" s="38">
        <f>BC22*B14/12</f>
        <v/>
      </c>
      <c r="BE23" s="38">
        <f>BD22*B14/12</f>
        <v/>
      </c>
      <c r="BF23" s="38">
        <f>BE22*B14/12</f>
        <v/>
      </c>
      <c r="BG23" s="38">
        <f>BF22*B14/12</f>
        <v/>
      </c>
      <c r="BH23" s="38">
        <f>BG22*B14/12</f>
        <v/>
      </c>
      <c r="BI23" s="38">
        <f>BH22*B14/12</f>
        <v/>
      </c>
      <c r="BJ23" s="38">
        <f>BI22*B14/12</f>
        <v/>
      </c>
      <c r="BK23" s="38">
        <f>BJ22*B14/12</f>
        <v/>
      </c>
      <c r="BL23" s="38">
        <f>BK22*B14/12</f>
        <v/>
      </c>
      <c r="BM23" s="38">
        <f>BL22*B14/12</f>
        <v/>
      </c>
      <c r="BN23" s="38">
        <f>BM22*B14/12</f>
        <v/>
      </c>
      <c r="BO23" s="38">
        <f>BN22*B14/12</f>
        <v/>
      </c>
      <c r="BP23" s="38">
        <f>BO22*B14/12</f>
        <v/>
      </c>
      <c r="BQ23" s="38">
        <f>BP22*B14/12</f>
        <v/>
      </c>
      <c r="BR23" s="38">
        <f>BQ22*B14/12</f>
        <v/>
      </c>
      <c r="BS23" s="38">
        <f>BR22*B14/12</f>
        <v/>
      </c>
      <c r="BT23" s="38">
        <f>BS22*B14/12</f>
        <v/>
      </c>
      <c r="BU23" s="38">
        <f>BT22*B14/12</f>
        <v/>
      </c>
      <c r="BV23" s="38">
        <f>BU22*B14/12</f>
        <v/>
      </c>
      <c r="BW23" s="38">
        <f>BV22*B14/12</f>
        <v/>
      </c>
      <c r="BX23" s="38">
        <f>BW22*B14/12</f>
        <v/>
      </c>
      <c r="BY23" s="38">
        <f>BX22*B14/12</f>
        <v/>
      </c>
      <c r="BZ23" s="38">
        <f>BY22*B14/12</f>
        <v/>
      </c>
      <c r="CA23" s="38">
        <f>BZ22*B14/12</f>
        <v/>
      </c>
      <c r="CB23" s="38">
        <f>CA22*B14/12</f>
        <v/>
      </c>
      <c r="CC23" s="38">
        <f>CB22*B14/12</f>
        <v/>
      </c>
      <c r="CD23" s="38">
        <f>CC22*B14/12</f>
        <v/>
      </c>
      <c r="CE23" s="38">
        <f>CD22*B14/12</f>
        <v/>
      </c>
      <c r="CF23" s="38">
        <f>CE22*B14/12</f>
        <v/>
      </c>
      <c r="CG23" s="38">
        <f>CF22*B14/12</f>
        <v/>
      </c>
      <c r="CH23" s="38">
        <f>CG22*B14/12</f>
        <v/>
      </c>
      <c r="CI23" s="38">
        <f>CH22*B14/12</f>
        <v/>
      </c>
      <c r="CJ23" s="38">
        <f>CI22*B14/12</f>
        <v/>
      </c>
      <c r="CK23" s="38">
        <f>CJ22*B14/12</f>
        <v/>
      </c>
      <c r="CL23" s="38">
        <f>CK22*B14/12</f>
        <v/>
      </c>
      <c r="CM23" s="38">
        <f>CL22*B14/12</f>
        <v/>
      </c>
      <c r="CN23" s="38">
        <f>CM22*B14/12</f>
        <v/>
      </c>
      <c r="CO23" s="38">
        <f>CN22*B14/12</f>
        <v/>
      </c>
      <c r="CP23" s="38">
        <f>CO22*B14/12</f>
        <v/>
      </c>
      <c r="CQ23" s="38">
        <f>CP22*B14/12</f>
        <v/>
      </c>
      <c r="CR23" s="38">
        <f>CQ22*B14/12</f>
        <v/>
      </c>
      <c r="CS23" s="38">
        <f>CR22*B14/12</f>
        <v/>
      </c>
      <c r="CT23" s="38">
        <f>CS22*B14/12</f>
        <v/>
      </c>
      <c r="CU23" s="38">
        <f>CT22*B14/12</f>
        <v/>
      </c>
      <c r="CV23" s="38">
        <f>CU22*B14/12</f>
        <v/>
      </c>
      <c r="CW23" s="38">
        <f>CV22*B14/12</f>
        <v/>
      </c>
      <c r="CX23" s="38">
        <f>CW22*B14/12</f>
        <v/>
      </c>
      <c r="CY23" s="38">
        <f>CX22*B14/12</f>
        <v/>
      </c>
      <c r="CZ23" s="38">
        <f>CY22*B14/12</f>
        <v/>
      </c>
      <c r="DA23" s="38">
        <f>CZ22*B14/12</f>
        <v/>
      </c>
      <c r="DB23" s="38">
        <f>DA22*B14/12</f>
        <v/>
      </c>
      <c r="DC23" s="38">
        <f>DB22*B14/12</f>
        <v/>
      </c>
      <c r="DD23" s="38">
        <f>DC22*B14/12</f>
        <v/>
      </c>
      <c r="DE23" s="38">
        <f>DD22*B14/12</f>
        <v/>
      </c>
      <c r="DF23" s="38">
        <f>DE22*B14/12</f>
        <v/>
      </c>
      <c r="DG23" s="38">
        <f>DF22*B14/12</f>
        <v/>
      </c>
      <c r="DH23" s="38">
        <f>DG22*B14/12</f>
        <v/>
      </c>
      <c r="DI23" s="38">
        <f>DH22*B14/12</f>
        <v/>
      </c>
      <c r="DJ23" s="38">
        <f>DI22*B14/12</f>
        <v/>
      </c>
      <c r="DK23" s="38">
        <f>DJ22*B14/12</f>
        <v/>
      </c>
      <c r="DL23" s="38">
        <f>DK22*B14/12</f>
        <v/>
      </c>
      <c r="DM23" s="38">
        <f>DL22*B14/12</f>
        <v/>
      </c>
      <c r="DN23" s="38">
        <f>DM22*B14/12</f>
        <v/>
      </c>
      <c r="DO23" s="38">
        <f>DN22*B14/12</f>
        <v/>
      </c>
      <c r="DP23" s="38">
        <f>DO22*B14/12</f>
        <v/>
      </c>
      <c r="DQ23" s="38">
        <f>DP22*B14/12</f>
        <v/>
      </c>
      <c r="DR23" s="38">
        <f>DQ22*B14/12</f>
        <v/>
      </c>
      <c r="DS23" s="38">
        <f>DR22*B14/12</f>
        <v/>
      </c>
      <c r="DT23" s="38">
        <f>DS22*B14/12</f>
        <v/>
      </c>
      <c r="DU23" s="38">
        <f>DT22*B14/12</f>
        <v/>
      </c>
      <c r="DV23" s="38">
        <f>DU22*B14/12</f>
        <v/>
      </c>
      <c r="DW23" s="38">
        <f>DV22*B14/12</f>
        <v/>
      </c>
      <c r="DX23" s="38">
        <f>DW22*B14/12</f>
        <v/>
      </c>
      <c r="DY23" s="38">
        <f>DX22*B14/12</f>
        <v/>
      </c>
      <c r="DZ23" s="38">
        <f>DY22*B14/12</f>
        <v/>
      </c>
      <c r="EA23" s="38">
        <f>DZ22*B14/12</f>
        <v/>
      </c>
      <c r="EB23" s="38">
        <f>EA22*B14/12</f>
        <v/>
      </c>
      <c r="EC23" s="38">
        <f>EB22*B14/12</f>
        <v/>
      </c>
      <c r="ED23" s="38">
        <f>EC22*B14/12</f>
        <v/>
      </c>
      <c r="EE23" s="38">
        <f>ED22*B14/12</f>
        <v/>
      </c>
      <c r="EF23" s="38">
        <f>EE22*B14/12</f>
        <v/>
      </c>
      <c r="EG23" s="38">
        <f>EF22*B14/12</f>
        <v/>
      </c>
      <c r="EH23" s="38">
        <f>EG22*B14/12</f>
        <v/>
      </c>
      <c r="EI23" s="38">
        <f>EH22*B14/12</f>
        <v/>
      </c>
      <c r="EJ23" s="38">
        <f>EI22*B14/12</f>
        <v/>
      </c>
      <c r="EK23" s="38">
        <f>EJ22*B14/12</f>
        <v/>
      </c>
      <c r="EL23" s="38">
        <f>EK22*B14/12</f>
        <v/>
      </c>
      <c r="EM23" s="38">
        <f>EL22*B14/12</f>
        <v/>
      </c>
      <c r="EN23" s="38">
        <f>EM22*B14/12</f>
        <v/>
      </c>
      <c r="EO23" s="38">
        <f>EN22*B14/12</f>
        <v/>
      </c>
      <c r="EP23" s="38">
        <f>EO22*B14/12</f>
        <v/>
      </c>
      <c r="EQ23" s="38">
        <f>EP22*B14/12</f>
        <v/>
      </c>
      <c r="ER23" s="38">
        <f>EQ22*B14/12</f>
        <v/>
      </c>
      <c r="ES23" s="38">
        <f>ER22*B14/12</f>
        <v/>
      </c>
      <c r="ET23" s="38">
        <f>ES22*B14/12</f>
        <v/>
      </c>
      <c r="EU23" s="38">
        <f>ET22*B14/12</f>
        <v/>
      </c>
      <c r="EV23" s="38">
        <f>EU22*B14/12</f>
        <v/>
      </c>
      <c r="EW23" s="38">
        <f>EV22*B14/12</f>
        <v/>
      </c>
      <c r="EX23" s="38">
        <f>EW22*B14/12</f>
        <v/>
      </c>
      <c r="EY23" s="38">
        <f>EX22*B14/12</f>
        <v/>
      </c>
      <c r="EZ23" s="38">
        <f>EY22*B14/12</f>
        <v/>
      </c>
      <c r="FA23" s="38">
        <f>EZ22*B14/12</f>
        <v/>
      </c>
      <c r="FB23" s="38">
        <f>FA22*B14/12</f>
        <v/>
      </c>
      <c r="FC23" s="38">
        <f>FB22*B14/12</f>
        <v/>
      </c>
      <c r="FD23" s="38">
        <f>FC22*B14/12</f>
        <v/>
      </c>
      <c r="FE23" s="38">
        <f>FD22*B14/12</f>
        <v/>
      </c>
      <c r="FF23" s="38">
        <f>FE22*B14/12</f>
        <v/>
      </c>
      <c r="FG23" s="38">
        <f>FF22*B14/12</f>
        <v/>
      </c>
      <c r="FH23" s="38">
        <f>FG22*B14/12</f>
        <v/>
      </c>
      <c r="FI23" s="38">
        <f>FH22*B14/12</f>
        <v/>
      </c>
      <c r="FJ23" s="38">
        <f>FI22*B14/12</f>
        <v/>
      </c>
      <c r="FK23" s="38">
        <f>FJ22*B14/12</f>
        <v/>
      </c>
      <c r="FL23" s="38">
        <f>FK22*B14/12</f>
        <v/>
      </c>
      <c r="FM23" s="38">
        <f>FL22*B14/12</f>
        <v/>
      </c>
      <c r="FN23" s="38">
        <f>FM22*B14/12</f>
        <v/>
      </c>
      <c r="FO23" s="38">
        <f>FN22*B14/12</f>
        <v/>
      </c>
      <c r="FP23" s="38">
        <f>FO22*B14/12</f>
        <v/>
      </c>
      <c r="FQ23" s="38">
        <f>FP22*B14/12</f>
        <v/>
      </c>
      <c r="FR23" s="38">
        <f>FQ22*B14/12</f>
        <v/>
      </c>
      <c r="FS23" s="38">
        <f>FR22*B14/12</f>
        <v/>
      </c>
      <c r="FT23" s="38">
        <f>FS22*B14/12</f>
        <v/>
      </c>
      <c r="FU23" s="38">
        <f>FT22*B14/12</f>
        <v/>
      </c>
      <c r="FV23" s="38">
        <f>FU22*B14/12</f>
        <v/>
      </c>
      <c r="FW23" s="38">
        <f>FV22*B14/12</f>
        <v/>
      </c>
      <c r="FX23" s="38">
        <f>FW22*B14/12</f>
        <v/>
      </c>
      <c r="FY23" s="38">
        <f>FX22*B14/12</f>
        <v/>
      </c>
      <c r="FZ23" s="38">
        <f>FY22*B14/12</f>
        <v/>
      </c>
      <c r="GA23" s="38">
        <f>FZ22*B14/12</f>
        <v/>
      </c>
    </row>
    <row r="25">
      <c r="A25" s="34" t="inlineStr">
        <is>
          <t>Subordinated Debt - Facility B (Mezzanine)</t>
        </is>
      </c>
      <c r="B25" s="34" t="n"/>
      <c r="C25" s="34" t="n"/>
      <c r="D25" s="34" t="n"/>
      <c r="E25" s="34" t="n"/>
      <c r="F25" s="34" t="n"/>
      <c r="G25" s="34" t="n"/>
      <c r="H25" s="34" t="n"/>
      <c r="I25" s="34" t="n"/>
      <c r="J25" s="34" t="n"/>
      <c r="K25" s="34" t="n"/>
      <c r="L25" s="34" t="n"/>
      <c r="M25" s="34" t="n"/>
      <c r="N25" s="34" t="n"/>
      <c r="O25" s="34" t="n"/>
      <c r="P25" s="34" t="n"/>
      <c r="Q25" s="34" t="n"/>
      <c r="R25" s="34" t="n"/>
      <c r="S25" s="34" t="n"/>
      <c r="T25" s="34" t="n"/>
      <c r="U25" s="34" t="n"/>
      <c r="V25" s="34" t="n"/>
      <c r="W25" s="34" t="n"/>
      <c r="X25" s="34" t="n"/>
      <c r="Y25" s="34" t="n"/>
      <c r="Z25" s="34" t="n"/>
      <c r="AA25" s="34" t="n"/>
      <c r="AB25" s="34" t="n"/>
      <c r="AC25" s="34" t="n"/>
      <c r="AD25" s="34" t="n"/>
      <c r="AE25" s="34" t="n"/>
      <c r="AF25" s="34" t="n"/>
      <c r="AG25" s="34" t="n"/>
      <c r="AH25" s="34" t="n"/>
      <c r="AI25" s="34" t="n"/>
      <c r="AJ25" s="34" t="n"/>
      <c r="AK25" s="34" t="n"/>
      <c r="AL25" s="34" t="n"/>
      <c r="AM25" s="34" t="n"/>
      <c r="AN25" s="34" t="n"/>
      <c r="AO25" s="34" t="n"/>
      <c r="AP25" s="34" t="n"/>
      <c r="AQ25" s="34" t="n"/>
      <c r="AR25" s="34" t="n"/>
      <c r="AS25" s="34" t="n"/>
      <c r="AT25" s="34" t="n"/>
      <c r="AU25" s="34" t="n"/>
      <c r="AV25" s="34" t="n"/>
      <c r="AW25" s="34" t="n"/>
      <c r="AX25" s="34" t="n"/>
      <c r="AY25" s="34" t="n"/>
      <c r="AZ25" s="34" t="n"/>
      <c r="BA25" s="34" t="n"/>
      <c r="BB25" s="34" t="n"/>
      <c r="BC25" s="34" t="n"/>
      <c r="BD25" s="34" t="n"/>
      <c r="BE25" s="34" t="n"/>
      <c r="BF25" s="34" t="n"/>
      <c r="BG25" s="34" t="n"/>
      <c r="BH25" s="34" t="n"/>
      <c r="BI25" s="34" t="n"/>
      <c r="BJ25" s="34" t="n"/>
      <c r="BK25" s="34" t="n"/>
      <c r="BL25" s="34" t="n"/>
      <c r="BM25" s="34" t="n"/>
      <c r="BN25" s="34" t="n"/>
      <c r="BO25" s="34" t="n"/>
      <c r="BP25" s="34" t="n"/>
      <c r="BQ25" s="34" t="n"/>
      <c r="BR25" s="34" t="n"/>
      <c r="BS25" s="34" t="n"/>
      <c r="BT25" s="34" t="n"/>
      <c r="BU25" s="34" t="n"/>
      <c r="BV25" s="34" t="n"/>
      <c r="BW25" s="34" t="n"/>
      <c r="BX25" s="34" t="n"/>
      <c r="BY25" s="34" t="n"/>
      <c r="BZ25" s="34" t="n"/>
      <c r="CA25" s="34" t="n"/>
      <c r="CB25" s="34" t="n"/>
      <c r="CC25" s="34" t="n"/>
      <c r="CD25" s="34" t="n"/>
      <c r="CE25" s="34" t="n"/>
      <c r="CF25" s="34" t="n"/>
      <c r="CG25" s="34" t="n"/>
      <c r="CH25" s="34" t="n"/>
      <c r="CI25" s="34" t="n"/>
      <c r="CJ25" s="34" t="n"/>
      <c r="CK25" s="34" t="n"/>
      <c r="CL25" s="34" t="n"/>
      <c r="CM25" s="34" t="n"/>
      <c r="CN25" s="34" t="n"/>
      <c r="CO25" s="34" t="n"/>
      <c r="CP25" s="34" t="n"/>
      <c r="CQ25" s="34" t="n"/>
      <c r="CR25" s="34" t="n"/>
      <c r="CS25" s="34" t="n"/>
      <c r="CT25" s="34" t="n"/>
      <c r="CU25" s="34" t="n"/>
      <c r="CV25" s="34" t="n"/>
      <c r="CW25" s="34" t="n"/>
      <c r="CX25" s="34" t="n"/>
      <c r="CY25" s="34" t="n"/>
      <c r="CZ25" s="34" t="n"/>
      <c r="DA25" s="34" t="n"/>
      <c r="DB25" s="34" t="n"/>
      <c r="DC25" s="34" t="n"/>
      <c r="DD25" s="34" t="n"/>
      <c r="DE25" s="34" t="n"/>
      <c r="DF25" s="34" t="n"/>
      <c r="DG25" s="34" t="n"/>
      <c r="DH25" s="34" t="n"/>
      <c r="DI25" s="34" t="n"/>
      <c r="DJ25" s="34" t="n"/>
      <c r="DK25" s="34" t="n"/>
      <c r="DL25" s="34" t="n"/>
      <c r="DM25" s="34" t="n"/>
      <c r="DN25" s="34" t="n"/>
      <c r="DO25" s="34" t="n"/>
      <c r="DP25" s="34" t="n"/>
      <c r="DQ25" s="34" t="n"/>
      <c r="DR25" s="34" t="n"/>
      <c r="DS25" s="34" t="n"/>
      <c r="DT25" s="34" t="n"/>
      <c r="DU25" s="34" t="n"/>
      <c r="DV25" s="34" t="n"/>
      <c r="DW25" s="34" t="n"/>
      <c r="DX25" s="34" t="n"/>
      <c r="DY25" s="34" t="n"/>
      <c r="DZ25" s="34" t="n"/>
      <c r="EA25" s="34" t="n"/>
      <c r="EB25" s="34" t="n"/>
      <c r="EC25" s="34" t="n"/>
      <c r="ED25" s="34" t="n"/>
      <c r="EE25" s="34" t="n"/>
      <c r="EF25" s="34" t="n"/>
      <c r="EG25" s="34" t="n"/>
      <c r="EH25" s="34" t="n"/>
      <c r="EI25" s="34" t="n"/>
      <c r="EJ25" s="34" t="n"/>
      <c r="EK25" s="34" t="n"/>
      <c r="EL25" s="34" t="n"/>
      <c r="EM25" s="34" t="n"/>
      <c r="EN25" s="34" t="n"/>
      <c r="EO25" s="34" t="n"/>
      <c r="EP25" s="34" t="n"/>
      <c r="EQ25" s="34" t="n"/>
      <c r="ER25" s="34" t="n"/>
      <c r="ES25" s="34" t="n"/>
      <c r="ET25" s="34" t="n"/>
      <c r="EU25" s="34" t="n"/>
      <c r="EV25" s="34" t="n"/>
      <c r="EW25" s="34" t="n"/>
      <c r="EX25" s="34" t="n"/>
      <c r="EY25" s="34" t="n"/>
      <c r="EZ25" s="34" t="n"/>
      <c r="FA25" s="34" t="n"/>
      <c r="FB25" s="34" t="n"/>
      <c r="FC25" s="34" t="n"/>
      <c r="FD25" s="34" t="n"/>
      <c r="FE25" s="34" t="n"/>
      <c r="FF25" s="34" t="n"/>
      <c r="FG25" s="34" t="n"/>
      <c r="FH25" s="34" t="n"/>
      <c r="FI25" s="34" t="n"/>
      <c r="FJ25" s="34" t="n"/>
      <c r="FK25" s="34" t="n"/>
      <c r="FL25" s="34" t="n"/>
      <c r="FM25" s="34" t="n"/>
      <c r="FN25" s="34" t="n"/>
      <c r="FO25" s="34" t="n"/>
      <c r="FP25" s="34" t="n"/>
      <c r="FQ25" s="34" t="n"/>
      <c r="FR25" s="34" t="n"/>
      <c r="FS25" s="34" t="n"/>
      <c r="FT25" s="34" t="n"/>
      <c r="FU25" s="34" t="n"/>
      <c r="FV25" s="34" t="n"/>
      <c r="FW25" s="34" t="n"/>
      <c r="FX25" s="34" t="n"/>
      <c r="FY25" s="34" t="n"/>
      <c r="FZ25" s="34" t="n"/>
      <c r="GA25" s="34" t="n"/>
    </row>
    <row r="26">
      <c r="A26" s="24" t="inlineStr">
        <is>
          <t>Facility Size</t>
        </is>
      </c>
      <c r="B26" s="55" t="n">
        <v>150000</v>
      </c>
      <c r="C26" s="25" t="inlineStr">
        <is>
          <t>$'000</t>
        </is>
      </c>
    </row>
    <row r="27">
      <c r="A27" s="24" t="inlineStr">
        <is>
          <t>Interest Rate (annual)</t>
        </is>
      </c>
      <c r="B27" s="41" t="n">
        <v>0.095</v>
      </c>
    </row>
    <row r="28">
      <c r="A28" s="24" t="inlineStr">
        <is>
          <t>Monthly Drawdown</t>
        </is>
      </c>
      <c r="B28" s="25" t="inlineStr">
        <is>
          <t>$'000</t>
        </is>
      </c>
      <c r="C28" s="35">
        <f>SUM(D28:GA28)</f>
        <v/>
      </c>
      <c r="D28" s="36" t="n">
        <v>0</v>
      </c>
      <c r="E28" s="36" t="n">
        <v>0</v>
      </c>
      <c r="F28" s="36" t="n">
        <v>0</v>
      </c>
      <c r="G28" s="36" t="n">
        <v>0</v>
      </c>
      <c r="H28" s="36" t="n">
        <v>0</v>
      </c>
      <c r="I28" s="36" t="n">
        <v>0</v>
      </c>
      <c r="J28" s="36" t="n">
        <v>0</v>
      </c>
      <c r="K28" s="36" t="n">
        <v>0</v>
      </c>
      <c r="L28" s="36" t="n">
        <v>0</v>
      </c>
      <c r="M28" s="36" t="n">
        <v>0</v>
      </c>
      <c r="N28" s="36" t="n">
        <v>0</v>
      </c>
      <c r="O28" s="36" t="n">
        <v>0</v>
      </c>
      <c r="P28" s="36" t="n">
        <v>0</v>
      </c>
      <c r="Q28" s="36" t="n">
        <v>0</v>
      </c>
      <c r="R28" s="36" t="n">
        <v>0</v>
      </c>
      <c r="S28" s="36" t="n">
        <v>0</v>
      </c>
      <c r="T28" s="36" t="n">
        <v>0</v>
      </c>
      <c r="U28" s="36" t="n">
        <v>0</v>
      </c>
      <c r="V28" s="36" t="n">
        <v>0</v>
      </c>
      <c r="W28" s="36" t="n">
        <v>0</v>
      </c>
      <c r="X28" s="36" t="n">
        <v>0</v>
      </c>
      <c r="Y28" s="36" t="n">
        <v>0</v>
      </c>
      <c r="Z28" s="36" t="n">
        <v>0</v>
      </c>
      <c r="AA28" s="36" t="n">
        <v>0</v>
      </c>
      <c r="AB28" s="36" t="n">
        <v>8333</v>
      </c>
      <c r="AC28" s="36" t="n">
        <v>8333</v>
      </c>
      <c r="AD28" s="36" t="n">
        <v>8333</v>
      </c>
      <c r="AE28" s="36" t="n">
        <v>8333</v>
      </c>
      <c r="AF28" s="36" t="n">
        <v>8333</v>
      </c>
      <c r="AG28" s="36" t="n">
        <v>8333</v>
      </c>
      <c r="AH28" s="36" t="n">
        <v>8333</v>
      </c>
      <c r="AI28" s="36" t="n">
        <v>8333</v>
      </c>
      <c r="AJ28" s="36" t="n">
        <v>8333</v>
      </c>
      <c r="AK28" s="36" t="n">
        <v>8333</v>
      </c>
      <c r="AL28" s="36" t="n">
        <v>8333</v>
      </c>
      <c r="AM28" s="36" t="n">
        <v>8333</v>
      </c>
      <c r="AN28" s="36" t="n">
        <v>8333</v>
      </c>
      <c r="AO28" s="36" t="n">
        <v>8333</v>
      </c>
      <c r="AP28" s="36" t="n">
        <v>8333</v>
      </c>
      <c r="AQ28" s="36" t="n">
        <v>8333</v>
      </c>
      <c r="AR28" s="36" t="n">
        <v>8333</v>
      </c>
      <c r="AS28" s="36" t="n">
        <v>8333</v>
      </c>
      <c r="AT28" s="36" t="n">
        <v>0</v>
      </c>
      <c r="AU28" s="36" t="n">
        <v>0</v>
      </c>
      <c r="AV28" s="36" t="n">
        <v>0</v>
      </c>
      <c r="AW28" s="36" t="n">
        <v>0</v>
      </c>
      <c r="AX28" s="36" t="n">
        <v>0</v>
      </c>
      <c r="AY28" s="36" t="n">
        <v>0</v>
      </c>
      <c r="AZ28" s="36" t="n">
        <v>0</v>
      </c>
      <c r="BA28" s="36" t="n">
        <v>0</v>
      </c>
      <c r="BB28" s="36" t="n">
        <v>0</v>
      </c>
      <c r="BC28" s="36" t="n">
        <v>0</v>
      </c>
      <c r="BD28" s="36" t="n">
        <v>0</v>
      </c>
      <c r="BE28" s="36" t="n">
        <v>0</v>
      </c>
      <c r="BF28" s="36" t="n">
        <v>0</v>
      </c>
      <c r="BG28" s="36" t="n">
        <v>0</v>
      </c>
      <c r="BH28" s="36" t="n">
        <v>0</v>
      </c>
      <c r="BI28" s="36" t="n">
        <v>0</v>
      </c>
      <c r="BJ28" s="36" t="n">
        <v>0</v>
      </c>
      <c r="BK28" s="36" t="n">
        <v>0</v>
      </c>
      <c r="BL28" s="36" t="n">
        <v>0</v>
      </c>
      <c r="BM28" s="36" t="n">
        <v>0</v>
      </c>
      <c r="BN28" s="36" t="n">
        <v>0</v>
      </c>
      <c r="BO28" s="36" t="n">
        <v>0</v>
      </c>
      <c r="BP28" s="36" t="n">
        <v>0</v>
      </c>
      <c r="BQ28" s="36" t="n">
        <v>0</v>
      </c>
      <c r="BR28" s="36" t="n">
        <v>0</v>
      </c>
      <c r="BS28" s="36" t="n">
        <v>0</v>
      </c>
      <c r="BT28" s="36" t="n">
        <v>0</v>
      </c>
      <c r="BU28" s="36" t="n">
        <v>0</v>
      </c>
      <c r="BV28" s="36" t="n">
        <v>0</v>
      </c>
      <c r="BW28" s="36" t="n">
        <v>0</v>
      </c>
      <c r="BX28" s="36" t="n">
        <v>0</v>
      </c>
      <c r="BY28" s="36" t="n">
        <v>0</v>
      </c>
      <c r="BZ28" s="36" t="n">
        <v>0</v>
      </c>
      <c r="CA28" s="36" t="n">
        <v>0</v>
      </c>
      <c r="CB28" s="36" t="n">
        <v>0</v>
      </c>
      <c r="CC28" s="36" t="n">
        <v>0</v>
      </c>
      <c r="CD28" s="36" t="n">
        <v>0</v>
      </c>
      <c r="CE28" s="36" t="n">
        <v>0</v>
      </c>
      <c r="CF28" s="36" t="n">
        <v>0</v>
      </c>
      <c r="CG28" s="36" t="n">
        <v>0</v>
      </c>
      <c r="CH28" s="36" t="n">
        <v>0</v>
      </c>
      <c r="CI28" s="36" t="n">
        <v>0</v>
      </c>
      <c r="CJ28" s="36" t="n">
        <v>0</v>
      </c>
      <c r="CK28" s="36" t="n">
        <v>0</v>
      </c>
      <c r="CL28" s="36" t="n">
        <v>0</v>
      </c>
      <c r="CM28" s="36" t="n">
        <v>0</v>
      </c>
      <c r="CN28" s="36" t="n">
        <v>0</v>
      </c>
      <c r="CO28" s="36" t="n">
        <v>0</v>
      </c>
      <c r="CP28" s="36" t="n">
        <v>0</v>
      </c>
      <c r="CQ28" s="36" t="n">
        <v>0</v>
      </c>
      <c r="CR28" s="36" t="n">
        <v>0</v>
      </c>
      <c r="CS28" s="36" t="n">
        <v>0</v>
      </c>
      <c r="CT28" s="36" t="n">
        <v>0</v>
      </c>
      <c r="CU28" s="36" t="n">
        <v>0</v>
      </c>
      <c r="CV28" s="36" t="n">
        <v>0</v>
      </c>
      <c r="CW28" s="36" t="n">
        <v>0</v>
      </c>
      <c r="CX28" s="36" t="n">
        <v>0</v>
      </c>
      <c r="CY28" s="36" t="n">
        <v>0</v>
      </c>
      <c r="CZ28" s="36" t="n">
        <v>0</v>
      </c>
      <c r="DA28" s="36" t="n">
        <v>0</v>
      </c>
      <c r="DB28" s="36" t="n">
        <v>0</v>
      </c>
      <c r="DC28" s="36" t="n">
        <v>0</v>
      </c>
      <c r="DD28" s="36" t="n">
        <v>0</v>
      </c>
      <c r="DE28" s="36" t="n">
        <v>0</v>
      </c>
      <c r="DF28" s="36" t="n">
        <v>0</v>
      </c>
      <c r="DG28" s="36" t="n">
        <v>0</v>
      </c>
      <c r="DH28" s="36" t="n">
        <v>0</v>
      </c>
      <c r="DI28" s="36" t="n">
        <v>0</v>
      </c>
      <c r="DJ28" s="36" t="n">
        <v>0</v>
      </c>
      <c r="DK28" s="36" t="n">
        <v>0</v>
      </c>
      <c r="DL28" s="36" t="n">
        <v>0</v>
      </c>
      <c r="DM28" s="36" t="n">
        <v>0</v>
      </c>
      <c r="DN28" s="36" t="n">
        <v>0</v>
      </c>
      <c r="DO28" s="36" t="n">
        <v>0</v>
      </c>
      <c r="DP28" s="36" t="n">
        <v>0</v>
      </c>
      <c r="DQ28" s="36" t="n">
        <v>0</v>
      </c>
      <c r="DR28" s="36" t="n">
        <v>0</v>
      </c>
      <c r="DS28" s="36" t="n">
        <v>0</v>
      </c>
      <c r="DT28" s="36" t="n">
        <v>0</v>
      </c>
      <c r="DU28" s="36" t="n">
        <v>0</v>
      </c>
      <c r="DV28" s="36" t="n">
        <v>0</v>
      </c>
      <c r="DW28" s="36" t="n">
        <v>0</v>
      </c>
      <c r="DX28" s="36" t="n">
        <v>0</v>
      </c>
      <c r="DY28" s="36" t="n">
        <v>0</v>
      </c>
      <c r="DZ28" s="36" t="n">
        <v>0</v>
      </c>
      <c r="EA28" s="36" t="n">
        <v>0</v>
      </c>
      <c r="EB28" s="36" t="n">
        <v>0</v>
      </c>
      <c r="EC28" s="36" t="n">
        <v>0</v>
      </c>
      <c r="ED28" s="36" t="n">
        <v>0</v>
      </c>
      <c r="EE28" s="36" t="n">
        <v>0</v>
      </c>
      <c r="EF28" s="36" t="n">
        <v>0</v>
      </c>
      <c r="EG28" s="36" t="n">
        <v>0</v>
      </c>
      <c r="EH28" s="36" t="n">
        <v>0</v>
      </c>
      <c r="EI28" s="36" t="n">
        <v>0</v>
      </c>
      <c r="EJ28" s="36" t="n">
        <v>0</v>
      </c>
      <c r="EK28" s="36" t="n">
        <v>0</v>
      </c>
      <c r="EL28" s="36" t="n">
        <v>0</v>
      </c>
      <c r="EM28" s="36" t="n">
        <v>0</v>
      </c>
      <c r="EN28" s="36" t="n">
        <v>0</v>
      </c>
      <c r="EO28" s="36" t="n">
        <v>0</v>
      </c>
      <c r="EP28" s="36" t="n">
        <v>0</v>
      </c>
      <c r="EQ28" s="36" t="n">
        <v>0</v>
      </c>
      <c r="ER28" s="36" t="n">
        <v>0</v>
      </c>
      <c r="ES28" s="36" t="n">
        <v>0</v>
      </c>
      <c r="ET28" s="36" t="n">
        <v>0</v>
      </c>
      <c r="EU28" s="36" t="n">
        <v>0</v>
      </c>
      <c r="EV28" s="36" t="n">
        <v>0</v>
      </c>
      <c r="EW28" s="36" t="n">
        <v>0</v>
      </c>
      <c r="EX28" s="36" t="n">
        <v>0</v>
      </c>
      <c r="EY28" s="36" t="n">
        <v>0</v>
      </c>
      <c r="EZ28" s="36" t="n">
        <v>0</v>
      </c>
      <c r="FA28" s="36" t="n">
        <v>0</v>
      </c>
      <c r="FB28" s="36" t="n">
        <v>0</v>
      </c>
      <c r="FC28" s="36" t="n">
        <v>0</v>
      </c>
      <c r="FD28" s="36" t="n">
        <v>0</v>
      </c>
      <c r="FE28" s="36" t="n">
        <v>0</v>
      </c>
      <c r="FF28" s="36" t="n">
        <v>0</v>
      </c>
      <c r="FG28" s="36" t="n">
        <v>0</v>
      </c>
      <c r="FH28" s="36" t="n">
        <v>0</v>
      </c>
      <c r="FI28" s="36" t="n">
        <v>0</v>
      </c>
      <c r="FJ28" s="36" t="n">
        <v>0</v>
      </c>
      <c r="FK28" s="36" t="n">
        <v>0</v>
      </c>
      <c r="FL28" s="36" t="n">
        <v>0</v>
      </c>
      <c r="FM28" s="36" t="n">
        <v>0</v>
      </c>
      <c r="FN28" s="36" t="n">
        <v>0</v>
      </c>
      <c r="FO28" s="36" t="n">
        <v>0</v>
      </c>
      <c r="FP28" s="36" t="n">
        <v>0</v>
      </c>
      <c r="FQ28" s="36" t="n">
        <v>0</v>
      </c>
      <c r="FR28" s="36" t="n">
        <v>0</v>
      </c>
      <c r="FS28" s="36" t="n">
        <v>0</v>
      </c>
      <c r="FT28" s="36" t="n">
        <v>0</v>
      </c>
      <c r="FU28" s="36" t="n">
        <v>0</v>
      </c>
      <c r="FV28" s="36" t="n">
        <v>0</v>
      </c>
      <c r="FW28" s="36" t="n">
        <v>0</v>
      </c>
      <c r="FX28" s="36" t="n">
        <v>0</v>
      </c>
      <c r="FY28" s="36" t="n">
        <v>0</v>
      </c>
      <c r="FZ28" s="36" t="n">
        <v>0</v>
      </c>
      <c r="GA28" s="36" t="n">
        <v>0</v>
      </c>
    </row>
    <row r="29">
      <c r="A29" s="24" t="inlineStr">
        <is>
          <t>Monthly Repayment</t>
        </is>
      </c>
      <c r="B29" s="25" t="inlineStr">
        <is>
          <t>$'000</t>
        </is>
      </c>
      <c r="C29" s="35">
        <f>SUM(D29:GA29)</f>
        <v/>
      </c>
      <c r="D29" s="36" t="n">
        <v>0</v>
      </c>
      <c r="E29" s="36" t="n">
        <v>0</v>
      </c>
      <c r="F29" s="36" t="n">
        <v>0</v>
      </c>
      <c r="G29" s="36" t="n">
        <v>0</v>
      </c>
      <c r="H29" s="36" t="n">
        <v>0</v>
      </c>
      <c r="I29" s="36" t="n">
        <v>0</v>
      </c>
      <c r="J29" s="36" t="n">
        <v>0</v>
      </c>
      <c r="K29" s="36" t="n">
        <v>0</v>
      </c>
      <c r="L29" s="36" t="n">
        <v>0</v>
      </c>
      <c r="M29" s="36" t="n">
        <v>0</v>
      </c>
      <c r="N29" s="36" t="n">
        <v>0</v>
      </c>
      <c r="O29" s="36" t="n">
        <v>0</v>
      </c>
      <c r="P29" s="36" t="n">
        <v>0</v>
      </c>
      <c r="Q29" s="36" t="n">
        <v>0</v>
      </c>
      <c r="R29" s="36" t="n">
        <v>0</v>
      </c>
      <c r="S29" s="36" t="n">
        <v>0</v>
      </c>
      <c r="T29" s="36" t="n">
        <v>0</v>
      </c>
      <c r="U29" s="36" t="n">
        <v>0</v>
      </c>
      <c r="V29" s="36" t="n">
        <v>0</v>
      </c>
      <c r="W29" s="36" t="n">
        <v>0</v>
      </c>
      <c r="X29" s="36" t="n">
        <v>0</v>
      </c>
      <c r="Y29" s="36" t="n">
        <v>0</v>
      </c>
      <c r="Z29" s="36" t="n">
        <v>0</v>
      </c>
      <c r="AA29" s="36" t="n">
        <v>0</v>
      </c>
      <c r="AB29" s="36" t="n">
        <v>0</v>
      </c>
      <c r="AC29" s="36" t="n">
        <v>0</v>
      </c>
      <c r="AD29" s="36" t="n">
        <v>0</v>
      </c>
      <c r="AE29" s="36" t="n">
        <v>0</v>
      </c>
      <c r="AF29" s="36" t="n">
        <v>0</v>
      </c>
      <c r="AG29" s="36" t="n">
        <v>0</v>
      </c>
      <c r="AH29" s="36" t="n">
        <v>0</v>
      </c>
      <c r="AI29" s="36" t="n">
        <v>0</v>
      </c>
      <c r="AJ29" s="36" t="n">
        <v>0</v>
      </c>
      <c r="AK29" s="36" t="n">
        <v>0</v>
      </c>
      <c r="AL29" s="36" t="n">
        <v>0</v>
      </c>
      <c r="AM29" s="36" t="n">
        <v>0</v>
      </c>
      <c r="AN29" s="36" t="n">
        <v>0</v>
      </c>
      <c r="AO29" s="36" t="n">
        <v>0</v>
      </c>
      <c r="AP29" s="36" t="n">
        <v>0</v>
      </c>
      <c r="AQ29" s="36" t="n">
        <v>0</v>
      </c>
      <c r="AR29" s="36" t="n">
        <v>0</v>
      </c>
      <c r="AS29" s="36" t="n">
        <v>0</v>
      </c>
      <c r="AT29" s="36" t="n">
        <v>0</v>
      </c>
      <c r="AU29" s="36" t="n">
        <v>0</v>
      </c>
      <c r="AV29" s="36" t="n">
        <v>0</v>
      </c>
      <c r="AW29" s="36" t="n">
        <v>0</v>
      </c>
      <c r="AX29" s="36" t="n">
        <v>0</v>
      </c>
      <c r="AY29" s="36" t="n">
        <v>0</v>
      </c>
      <c r="AZ29" s="36" t="n">
        <v>0</v>
      </c>
      <c r="BA29" s="36" t="n">
        <v>0</v>
      </c>
      <c r="BB29" s="36" t="n">
        <v>0</v>
      </c>
      <c r="BC29" s="36" t="n">
        <v>0</v>
      </c>
      <c r="BD29" s="36" t="n">
        <v>0</v>
      </c>
      <c r="BE29" s="36" t="n">
        <v>0</v>
      </c>
      <c r="BF29" s="36" t="n">
        <v>2500</v>
      </c>
      <c r="BG29" s="36" t="n">
        <v>2500</v>
      </c>
      <c r="BH29" s="36" t="n">
        <v>2500</v>
      </c>
      <c r="BI29" s="36" t="n">
        <v>2500</v>
      </c>
      <c r="BJ29" s="36" t="n">
        <v>2500</v>
      </c>
      <c r="BK29" s="36" t="n">
        <v>2500</v>
      </c>
      <c r="BL29" s="36" t="n">
        <v>2500</v>
      </c>
      <c r="BM29" s="36" t="n">
        <v>2500</v>
      </c>
      <c r="BN29" s="36" t="n">
        <v>2500</v>
      </c>
      <c r="BO29" s="36" t="n">
        <v>2500</v>
      </c>
      <c r="BP29" s="36" t="n">
        <v>2500</v>
      </c>
      <c r="BQ29" s="36" t="n">
        <v>2500</v>
      </c>
      <c r="BR29" s="36" t="n">
        <v>2500</v>
      </c>
      <c r="BS29" s="36" t="n">
        <v>2500</v>
      </c>
      <c r="BT29" s="36" t="n">
        <v>2500</v>
      </c>
      <c r="BU29" s="36" t="n">
        <v>2500</v>
      </c>
      <c r="BV29" s="36" t="n">
        <v>2500</v>
      </c>
      <c r="BW29" s="36" t="n">
        <v>2500</v>
      </c>
      <c r="BX29" s="36" t="n">
        <v>2500</v>
      </c>
      <c r="BY29" s="36" t="n">
        <v>2500</v>
      </c>
      <c r="BZ29" s="36" t="n">
        <v>2500</v>
      </c>
      <c r="CA29" s="36" t="n">
        <v>2500</v>
      </c>
      <c r="CB29" s="36" t="n">
        <v>2500</v>
      </c>
      <c r="CC29" s="36" t="n">
        <v>2500</v>
      </c>
      <c r="CD29" s="36" t="n">
        <v>2500</v>
      </c>
      <c r="CE29" s="36" t="n">
        <v>2500</v>
      </c>
      <c r="CF29" s="36" t="n">
        <v>2500</v>
      </c>
      <c r="CG29" s="36" t="n">
        <v>2500</v>
      </c>
      <c r="CH29" s="36" t="n">
        <v>2500</v>
      </c>
      <c r="CI29" s="36" t="n">
        <v>2500</v>
      </c>
      <c r="CJ29" s="36" t="n">
        <v>2500</v>
      </c>
      <c r="CK29" s="36" t="n">
        <v>2500</v>
      </c>
      <c r="CL29" s="36" t="n">
        <v>2500</v>
      </c>
      <c r="CM29" s="36" t="n">
        <v>2500</v>
      </c>
      <c r="CN29" s="36" t="n">
        <v>2500</v>
      </c>
      <c r="CO29" s="36" t="n">
        <v>2500</v>
      </c>
      <c r="CP29" s="36" t="n">
        <v>2500</v>
      </c>
      <c r="CQ29" s="36" t="n">
        <v>2500</v>
      </c>
      <c r="CR29" s="36" t="n">
        <v>2500</v>
      </c>
      <c r="CS29" s="36" t="n">
        <v>2500</v>
      </c>
      <c r="CT29" s="36" t="n">
        <v>2500</v>
      </c>
      <c r="CU29" s="36" t="n">
        <v>2500</v>
      </c>
      <c r="CV29" s="36" t="n">
        <v>2500</v>
      </c>
      <c r="CW29" s="36" t="n">
        <v>2500</v>
      </c>
      <c r="CX29" s="36" t="n">
        <v>2500</v>
      </c>
      <c r="CY29" s="36" t="n">
        <v>2500</v>
      </c>
      <c r="CZ29" s="36" t="n">
        <v>2500</v>
      </c>
      <c r="DA29" s="36" t="n">
        <v>2500</v>
      </c>
      <c r="DB29" s="36" t="n">
        <v>2500</v>
      </c>
      <c r="DC29" s="36" t="n">
        <v>2500</v>
      </c>
      <c r="DD29" s="36" t="n">
        <v>2500</v>
      </c>
      <c r="DE29" s="36" t="n">
        <v>2500</v>
      </c>
      <c r="DF29" s="36" t="n">
        <v>2500</v>
      </c>
      <c r="DG29" s="36" t="n">
        <v>2500</v>
      </c>
      <c r="DH29" s="36" t="n">
        <v>2500</v>
      </c>
      <c r="DI29" s="36" t="n">
        <v>2500</v>
      </c>
      <c r="DJ29" s="36" t="n">
        <v>2500</v>
      </c>
      <c r="DK29" s="36" t="n">
        <v>2500</v>
      </c>
      <c r="DL29" s="36" t="n">
        <v>2500</v>
      </c>
      <c r="DM29" s="36" t="n">
        <v>2500</v>
      </c>
      <c r="DN29" s="36" t="n">
        <v>0</v>
      </c>
      <c r="DO29" s="36" t="n">
        <v>0</v>
      </c>
      <c r="DP29" s="36" t="n">
        <v>0</v>
      </c>
      <c r="DQ29" s="36" t="n">
        <v>0</v>
      </c>
      <c r="DR29" s="36" t="n">
        <v>0</v>
      </c>
      <c r="DS29" s="36" t="n">
        <v>0</v>
      </c>
      <c r="DT29" s="36" t="n">
        <v>0</v>
      </c>
      <c r="DU29" s="36" t="n">
        <v>0</v>
      </c>
      <c r="DV29" s="36" t="n">
        <v>0</v>
      </c>
      <c r="DW29" s="36" t="n">
        <v>0</v>
      </c>
      <c r="DX29" s="36" t="n">
        <v>0</v>
      </c>
      <c r="DY29" s="36" t="n">
        <v>0</v>
      </c>
      <c r="DZ29" s="36" t="n">
        <v>0</v>
      </c>
      <c r="EA29" s="36" t="n">
        <v>0</v>
      </c>
      <c r="EB29" s="36" t="n">
        <v>0</v>
      </c>
      <c r="EC29" s="36" t="n">
        <v>0</v>
      </c>
      <c r="ED29" s="36" t="n">
        <v>0</v>
      </c>
      <c r="EE29" s="36" t="n">
        <v>0</v>
      </c>
      <c r="EF29" s="36" t="n">
        <v>0</v>
      </c>
      <c r="EG29" s="36" t="n">
        <v>0</v>
      </c>
      <c r="EH29" s="36" t="n">
        <v>0</v>
      </c>
      <c r="EI29" s="36" t="n">
        <v>0</v>
      </c>
      <c r="EJ29" s="36" t="n">
        <v>0</v>
      </c>
      <c r="EK29" s="36" t="n">
        <v>0</v>
      </c>
      <c r="EL29" s="36" t="n">
        <v>0</v>
      </c>
      <c r="EM29" s="36" t="n">
        <v>0</v>
      </c>
      <c r="EN29" s="36" t="n">
        <v>0</v>
      </c>
      <c r="EO29" s="36" t="n">
        <v>0</v>
      </c>
      <c r="EP29" s="36" t="n">
        <v>0</v>
      </c>
      <c r="EQ29" s="36" t="n">
        <v>0</v>
      </c>
      <c r="ER29" s="36" t="n">
        <v>0</v>
      </c>
      <c r="ES29" s="36" t="n">
        <v>0</v>
      </c>
      <c r="ET29" s="36" t="n">
        <v>0</v>
      </c>
      <c r="EU29" s="36" t="n">
        <v>0</v>
      </c>
      <c r="EV29" s="36" t="n">
        <v>0</v>
      </c>
      <c r="EW29" s="36" t="n">
        <v>0</v>
      </c>
      <c r="EX29" s="36" t="n">
        <v>0</v>
      </c>
      <c r="EY29" s="36" t="n">
        <v>0</v>
      </c>
      <c r="EZ29" s="36" t="n">
        <v>0</v>
      </c>
      <c r="FA29" s="36" t="n">
        <v>0</v>
      </c>
      <c r="FB29" s="36" t="n">
        <v>0</v>
      </c>
      <c r="FC29" s="36" t="n">
        <v>0</v>
      </c>
      <c r="FD29" s="36" t="n">
        <v>0</v>
      </c>
      <c r="FE29" s="36" t="n">
        <v>0</v>
      </c>
      <c r="FF29" s="36" t="n">
        <v>0</v>
      </c>
      <c r="FG29" s="36" t="n">
        <v>0</v>
      </c>
      <c r="FH29" s="36" t="n">
        <v>0</v>
      </c>
      <c r="FI29" s="36" t="n">
        <v>0</v>
      </c>
      <c r="FJ29" s="36" t="n">
        <v>0</v>
      </c>
      <c r="FK29" s="36" t="n">
        <v>0</v>
      </c>
      <c r="FL29" s="36" t="n">
        <v>0</v>
      </c>
      <c r="FM29" s="36" t="n">
        <v>0</v>
      </c>
      <c r="FN29" s="36" t="n">
        <v>0</v>
      </c>
      <c r="FO29" s="36" t="n">
        <v>0</v>
      </c>
      <c r="FP29" s="36" t="n">
        <v>0</v>
      </c>
      <c r="FQ29" s="36" t="n">
        <v>0</v>
      </c>
      <c r="FR29" s="36" t="n">
        <v>0</v>
      </c>
      <c r="FS29" s="36" t="n">
        <v>0</v>
      </c>
      <c r="FT29" s="36" t="n">
        <v>0</v>
      </c>
      <c r="FU29" s="36" t="n">
        <v>0</v>
      </c>
      <c r="FV29" s="36" t="n">
        <v>0</v>
      </c>
      <c r="FW29" s="36" t="n">
        <v>0</v>
      </c>
      <c r="FX29" s="36" t="n">
        <v>0</v>
      </c>
      <c r="FY29" s="36" t="n">
        <v>0</v>
      </c>
      <c r="FZ29" s="36" t="n">
        <v>0</v>
      </c>
      <c r="GA29" s="36" t="n">
        <v>0</v>
      </c>
    </row>
    <row r="30">
      <c r="A30" s="24" t="inlineStr">
        <is>
          <t>Outstanding Balance</t>
        </is>
      </c>
      <c r="D30" s="47">
        <f>D28-D29</f>
        <v/>
      </c>
      <c r="E30" s="47">
        <f>D30+E28-E29</f>
        <v/>
      </c>
      <c r="F30" s="47">
        <f>E30+F28-F29</f>
        <v/>
      </c>
      <c r="G30" s="47">
        <f>F30+G28-G29</f>
        <v/>
      </c>
      <c r="H30" s="47">
        <f>G30+H28-H29</f>
        <v/>
      </c>
      <c r="I30" s="47">
        <f>H30+I28-I29</f>
        <v/>
      </c>
      <c r="J30" s="47">
        <f>I30+J28-J29</f>
        <v/>
      </c>
      <c r="K30" s="47">
        <f>J30+K28-K29</f>
        <v/>
      </c>
      <c r="L30" s="47">
        <f>K30+L28-L29</f>
        <v/>
      </c>
      <c r="M30" s="47">
        <f>L30+M28-M29</f>
        <v/>
      </c>
      <c r="N30" s="47">
        <f>M30+N28-N29</f>
        <v/>
      </c>
      <c r="O30" s="47">
        <f>N30+O28-O29</f>
        <v/>
      </c>
      <c r="P30" s="47">
        <f>O30+P28-P29</f>
        <v/>
      </c>
      <c r="Q30" s="47">
        <f>P30+Q28-Q29</f>
        <v/>
      </c>
      <c r="R30" s="47">
        <f>Q30+R28-R29</f>
        <v/>
      </c>
      <c r="S30" s="47">
        <f>R30+S28-S29</f>
        <v/>
      </c>
      <c r="T30" s="47">
        <f>S30+T28-T29</f>
        <v/>
      </c>
      <c r="U30" s="47">
        <f>T30+U28-U29</f>
        <v/>
      </c>
      <c r="V30" s="47">
        <f>U30+V28-V29</f>
        <v/>
      </c>
      <c r="W30" s="47">
        <f>V30+W28-W29</f>
        <v/>
      </c>
      <c r="X30" s="47">
        <f>W30+X28-X29</f>
        <v/>
      </c>
      <c r="Y30" s="47">
        <f>X30+Y28-Y29</f>
        <v/>
      </c>
      <c r="Z30" s="47">
        <f>Y30+Z28-Z29</f>
        <v/>
      </c>
      <c r="AA30" s="47">
        <f>Z30+AA28-AA29</f>
        <v/>
      </c>
      <c r="AB30" s="47">
        <f>AA30+AB28-AB29</f>
        <v/>
      </c>
      <c r="AC30" s="47">
        <f>AB30+AC28-AC29</f>
        <v/>
      </c>
      <c r="AD30" s="47">
        <f>AC30+AD28-AD29</f>
        <v/>
      </c>
      <c r="AE30" s="47">
        <f>AD30+AE28-AE29</f>
        <v/>
      </c>
      <c r="AF30" s="47">
        <f>AE30+AF28-AF29</f>
        <v/>
      </c>
      <c r="AG30" s="47">
        <f>AF30+AG28-AG29</f>
        <v/>
      </c>
      <c r="AH30" s="47">
        <f>AG30+AH28-AH29</f>
        <v/>
      </c>
      <c r="AI30" s="47">
        <f>AH30+AI28-AI29</f>
        <v/>
      </c>
      <c r="AJ30" s="47">
        <f>AI30+AJ28-AJ29</f>
        <v/>
      </c>
      <c r="AK30" s="47">
        <f>AJ30+AK28-AK29</f>
        <v/>
      </c>
      <c r="AL30" s="47">
        <f>AK30+AL28-AL29</f>
        <v/>
      </c>
      <c r="AM30" s="47">
        <f>AL30+AM28-AM29</f>
        <v/>
      </c>
      <c r="AN30" s="47">
        <f>AM30+AN28-AN29</f>
        <v/>
      </c>
      <c r="AO30" s="47">
        <f>AN30+AO28-AO29</f>
        <v/>
      </c>
      <c r="AP30" s="47">
        <f>AO30+AP28-AP29</f>
        <v/>
      </c>
      <c r="AQ30" s="47">
        <f>AP30+AQ28-AQ29</f>
        <v/>
      </c>
      <c r="AR30" s="47">
        <f>AQ30+AR28-AR29</f>
        <v/>
      </c>
      <c r="AS30" s="47">
        <f>AR30+AS28-AS29</f>
        <v/>
      </c>
      <c r="AT30" s="47">
        <f>AS30+AT28-AT29</f>
        <v/>
      </c>
      <c r="AU30" s="47">
        <f>AT30+AU28-AU29</f>
        <v/>
      </c>
      <c r="AV30" s="47">
        <f>AU30+AV28-AV29</f>
        <v/>
      </c>
      <c r="AW30" s="47">
        <f>AV30+AW28-AW29</f>
        <v/>
      </c>
      <c r="AX30" s="47">
        <f>AW30+AX28-AX29</f>
        <v/>
      </c>
      <c r="AY30" s="47">
        <f>AX30+AY28-AY29</f>
        <v/>
      </c>
      <c r="AZ30" s="47">
        <f>AY30+AZ28-AZ29</f>
        <v/>
      </c>
      <c r="BA30" s="47">
        <f>AZ30+BA28-BA29</f>
        <v/>
      </c>
      <c r="BB30" s="47">
        <f>BA30+BB28-BB29</f>
        <v/>
      </c>
      <c r="BC30" s="47">
        <f>BB30+BC28-BC29</f>
        <v/>
      </c>
      <c r="BD30" s="47">
        <f>BC30+BD28-BD29</f>
        <v/>
      </c>
      <c r="BE30" s="47">
        <f>BD30+BE28-BE29</f>
        <v/>
      </c>
      <c r="BF30" s="47">
        <f>BE30+BF28-BF29</f>
        <v/>
      </c>
      <c r="BG30" s="47">
        <f>BF30+BG28-BG29</f>
        <v/>
      </c>
      <c r="BH30" s="47">
        <f>BG30+BH28-BH29</f>
        <v/>
      </c>
      <c r="BI30" s="47">
        <f>BH30+BI28-BI29</f>
        <v/>
      </c>
      <c r="BJ30" s="47">
        <f>BI30+BJ28-BJ29</f>
        <v/>
      </c>
      <c r="BK30" s="47">
        <f>BJ30+BK28-BK29</f>
        <v/>
      </c>
      <c r="BL30" s="47">
        <f>BK30+BL28-BL29</f>
        <v/>
      </c>
      <c r="BM30" s="47">
        <f>BL30+BM28-BM29</f>
        <v/>
      </c>
      <c r="BN30" s="47">
        <f>BM30+BN28-BN29</f>
        <v/>
      </c>
      <c r="BO30" s="47">
        <f>BN30+BO28-BO29</f>
        <v/>
      </c>
      <c r="BP30" s="47">
        <f>BO30+BP28-BP29</f>
        <v/>
      </c>
      <c r="BQ30" s="47">
        <f>BP30+BQ28-BQ29</f>
        <v/>
      </c>
      <c r="BR30" s="47">
        <f>BQ30+BR28-BR29</f>
        <v/>
      </c>
      <c r="BS30" s="47">
        <f>BR30+BS28-BS29</f>
        <v/>
      </c>
      <c r="BT30" s="47">
        <f>BS30+BT28-BT29</f>
        <v/>
      </c>
      <c r="BU30" s="47">
        <f>BT30+BU28-BU29</f>
        <v/>
      </c>
      <c r="BV30" s="47">
        <f>BU30+BV28-BV29</f>
        <v/>
      </c>
      <c r="BW30" s="47">
        <f>BV30+BW28-BW29</f>
        <v/>
      </c>
      <c r="BX30" s="47">
        <f>BW30+BX28-BX29</f>
        <v/>
      </c>
      <c r="BY30" s="47">
        <f>BX30+BY28-BY29</f>
        <v/>
      </c>
      <c r="BZ30" s="47">
        <f>BY30+BZ28-BZ29</f>
        <v/>
      </c>
      <c r="CA30" s="47">
        <f>BZ30+CA28-CA29</f>
        <v/>
      </c>
      <c r="CB30" s="47">
        <f>CA30+CB28-CB29</f>
        <v/>
      </c>
      <c r="CC30" s="47">
        <f>CB30+CC28-CC29</f>
        <v/>
      </c>
      <c r="CD30" s="47">
        <f>CC30+CD28-CD29</f>
        <v/>
      </c>
      <c r="CE30" s="47">
        <f>CD30+CE28-CE29</f>
        <v/>
      </c>
      <c r="CF30" s="47">
        <f>CE30+CF28-CF29</f>
        <v/>
      </c>
      <c r="CG30" s="47">
        <f>CF30+CG28-CG29</f>
        <v/>
      </c>
      <c r="CH30" s="47">
        <f>CG30+CH28-CH29</f>
        <v/>
      </c>
      <c r="CI30" s="47">
        <f>CH30+CI28-CI29</f>
        <v/>
      </c>
      <c r="CJ30" s="47">
        <f>CI30+CJ28-CJ29</f>
        <v/>
      </c>
      <c r="CK30" s="47">
        <f>CJ30+CK28-CK29</f>
        <v/>
      </c>
      <c r="CL30" s="47">
        <f>CK30+CL28-CL29</f>
        <v/>
      </c>
      <c r="CM30" s="47">
        <f>CL30+CM28-CM29</f>
        <v/>
      </c>
      <c r="CN30" s="47">
        <f>CM30+CN28-CN29</f>
        <v/>
      </c>
      <c r="CO30" s="47">
        <f>CN30+CO28-CO29</f>
        <v/>
      </c>
      <c r="CP30" s="47">
        <f>CO30+CP28-CP29</f>
        <v/>
      </c>
      <c r="CQ30" s="47">
        <f>CP30+CQ28-CQ29</f>
        <v/>
      </c>
      <c r="CR30" s="47">
        <f>CQ30+CR28-CR29</f>
        <v/>
      </c>
      <c r="CS30" s="47">
        <f>CR30+CS28-CS29</f>
        <v/>
      </c>
      <c r="CT30" s="47">
        <f>CS30+CT28-CT29</f>
        <v/>
      </c>
      <c r="CU30" s="47">
        <f>CT30+CU28-CU29</f>
        <v/>
      </c>
      <c r="CV30" s="47">
        <f>CU30+CV28-CV29</f>
        <v/>
      </c>
      <c r="CW30" s="47">
        <f>CV30+CW28-CW29</f>
        <v/>
      </c>
      <c r="CX30" s="47">
        <f>CW30+CX28-CX29</f>
        <v/>
      </c>
      <c r="CY30" s="47">
        <f>CX30+CY28-CY29</f>
        <v/>
      </c>
      <c r="CZ30" s="47">
        <f>CY30+CZ28-CZ29</f>
        <v/>
      </c>
      <c r="DA30" s="47">
        <f>CZ30+DA28-DA29</f>
        <v/>
      </c>
      <c r="DB30" s="47">
        <f>DA30+DB28-DB29</f>
        <v/>
      </c>
      <c r="DC30" s="47">
        <f>DB30+DC28-DC29</f>
        <v/>
      </c>
      <c r="DD30" s="47">
        <f>DC30+DD28-DD29</f>
        <v/>
      </c>
      <c r="DE30" s="47">
        <f>DD30+DE28-DE29</f>
        <v/>
      </c>
      <c r="DF30" s="47">
        <f>DE30+DF28-DF29</f>
        <v/>
      </c>
      <c r="DG30" s="47">
        <f>DF30+DG28-DG29</f>
        <v/>
      </c>
      <c r="DH30" s="47">
        <f>DG30+DH28-DH29</f>
        <v/>
      </c>
      <c r="DI30" s="47">
        <f>DH30+DI28-DI29</f>
        <v/>
      </c>
      <c r="DJ30" s="47">
        <f>DI30+DJ28-DJ29</f>
        <v/>
      </c>
      <c r="DK30" s="47">
        <f>DJ30+DK28-DK29</f>
        <v/>
      </c>
      <c r="DL30" s="47">
        <f>DK30+DL28-DL29</f>
        <v/>
      </c>
      <c r="DM30" s="47">
        <f>DL30+DM28-DM29</f>
        <v/>
      </c>
      <c r="DN30" s="47">
        <f>DM30+DN28-DN29</f>
        <v/>
      </c>
      <c r="DO30" s="47">
        <f>DN30+DO28-DO29</f>
        <v/>
      </c>
      <c r="DP30" s="47">
        <f>DO30+DP28-DP29</f>
        <v/>
      </c>
      <c r="DQ30" s="47">
        <f>DP30+DQ28-DQ29</f>
        <v/>
      </c>
      <c r="DR30" s="47">
        <f>DQ30+DR28-DR29</f>
        <v/>
      </c>
      <c r="DS30" s="47">
        <f>DR30+DS28-DS29</f>
        <v/>
      </c>
      <c r="DT30" s="47">
        <f>DS30+DT28-DT29</f>
        <v/>
      </c>
      <c r="DU30" s="47">
        <f>DT30+DU28-DU29</f>
        <v/>
      </c>
      <c r="DV30" s="47">
        <f>DU30+DV28-DV29</f>
        <v/>
      </c>
      <c r="DW30" s="47">
        <f>DV30+DW28-DW29</f>
        <v/>
      </c>
      <c r="DX30" s="47">
        <f>DW30+DX28-DX29</f>
        <v/>
      </c>
      <c r="DY30" s="47">
        <f>DX30+DY28-DY29</f>
        <v/>
      </c>
      <c r="DZ30" s="47">
        <f>DY30+DZ28-DZ29</f>
        <v/>
      </c>
      <c r="EA30" s="47">
        <f>DZ30+EA28-EA29</f>
        <v/>
      </c>
      <c r="EB30" s="47">
        <f>EA30+EB28-EB29</f>
        <v/>
      </c>
      <c r="EC30" s="47">
        <f>EB30+EC28-EC29</f>
        <v/>
      </c>
      <c r="ED30" s="47">
        <f>EC30+ED28-ED29</f>
        <v/>
      </c>
      <c r="EE30" s="47">
        <f>ED30+EE28-EE29</f>
        <v/>
      </c>
      <c r="EF30" s="47">
        <f>EE30+EF28-EF29</f>
        <v/>
      </c>
      <c r="EG30" s="47">
        <f>EF30+EG28-EG29</f>
        <v/>
      </c>
      <c r="EH30" s="47">
        <f>EG30+EH28-EH29</f>
        <v/>
      </c>
      <c r="EI30" s="47">
        <f>EH30+EI28-EI29</f>
        <v/>
      </c>
      <c r="EJ30" s="47">
        <f>EI30+EJ28-EJ29</f>
        <v/>
      </c>
      <c r="EK30" s="47">
        <f>EJ30+EK28-EK29</f>
        <v/>
      </c>
      <c r="EL30" s="47">
        <f>EK30+EL28-EL29</f>
        <v/>
      </c>
      <c r="EM30" s="47">
        <f>EL30+EM28-EM29</f>
        <v/>
      </c>
      <c r="EN30" s="47">
        <f>EM30+EN28-EN29</f>
        <v/>
      </c>
      <c r="EO30" s="47">
        <f>EN30+EO28-EO29</f>
        <v/>
      </c>
      <c r="EP30" s="47">
        <f>EO30+EP28-EP29</f>
        <v/>
      </c>
      <c r="EQ30" s="47">
        <f>EP30+EQ28-EQ29</f>
        <v/>
      </c>
      <c r="ER30" s="47">
        <f>EQ30+ER28-ER29</f>
        <v/>
      </c>
      <c r="ES30" s="47">
        <f>ER30+ES28-ES29</f>
        <v/>
      </c>
      <c r="ET30" s="47">
        <f>ES30+ET28-ET29</f>
        <v/>
      </c>
      <c r="EU30" s="47">
        <f>ET30+EU28-EU29</f>
        <v/>
      </c>
      <c r="EV30" s="47">
        <f>EU30+EV28-EV29</f>
        <v/>
      </c>
      <c r="EW30" s="47">
        <f>EV30+EW28-EW29</f>
        <v/>
      </c>
      <c r="EX30" s="47">
        <f>EW30+EX28-EX29</f>
        <v/>
      </c>
      <c r="EY30" s="47">
        <f>EX30+EY28-EY29</f>
        <v/>
      </c>
      <c r="EZ30" s="47">
        <f>EY30+EZ28-EZ29</f>
        <v/>
      </c>
      <c r="FA30" s="47">
        <f>EZ30+FA28-FA29</f>
        <v/>
      </c>
      <c r="FB30" s="47">
        <f>FA30+FB28-FB29</f>
        <v/>
      </c>
      <c r="FC30" s="47">
        <f>FB30+FC28-FC29</f>
        <v/>
      </c>
      <c r="FD30" s="47">
        <f>FC30+FD28-FD29</f>
        <v/>
      </c>
      <c r="FE30" s="47">
        <f>FD30+FE28-FE29</f>
        <v/>
      </c>
      <c r="FF30" s="47">
        <f>FE30+FF28-FF29</f>
        <v/>
      </c>
      <c r="FG30" s="47">
        <f>FF30+FG28-FG29</f>
        <v/>
      </c>
      <c r="FH30" s="47">
        <f>FG30+FH28-FH29</f>
        <v/>
      </c>
      <c r="FI30" s="47">
        <f>FH30+FI28-FI29</f>
        <v/>
      </c>
      <c r="FJ30" s="47">
        <f>FI30+FJ28-FJ29</f>
        <v/>
      </c>
      <c r="FK30" s="47">
        <f>FJ30+FK28-FK29</f>
        <v/>
      </c>
      <c r="FL30" s="47">
        <f>FK30+FL28-FL29</f>
        <v/>
      </c>
      <c r="FM30" s="47">
        <f>FL30+FM28-FM29</f>
        <v/>
      </c>
      <c r="FN30" s="47">
        <f>FM30+FN28-FN29</f>
        <v/>
      </c>
      <c r="FO30" s="47">
        <f>FN30+FO28-FO29</f>
        <v/>
      </c>
      <c r="FP30" s="47">
        <f>FO30+FP28-FP29</f>
        <v/>
      </c>
      <c r="FQ30" s="47">
        <f>FP30+FQ28-FQ29</f>
        <v/>
      </c>
      <c r="FR30" s="47">
        <f>FQ30+FR28-FR29</f>
        <v/>
      </c>
      <c r="FS30" s="47">
        <f>FR30+FS28-FS29</f>
        <v/>
      </c>
      <c r="FT30" s="47">
        <f>FS30+FT28-FT29</f>
        <v/>
      </c>
      <c r="FU30" s="47">
        <f>FT30+FU28-FU29</f>
        <v/>
      </c>
      <c r="FV30" s="47">
        <f>FU30+FV28-FV29</f>
        <v/>
      </c>
      <c r="FW30" s="47">
        <f>FV30+FW28-FW29</f>
        <v/>
      </c>
      <c r="FX30" s="47">
        <f>FW30+FX28-FX29</f>
        <v/>
      </c>
      <c r="FY30" s="47">
        <f>FX30+FY28-FY29</f>
        <v/>
      </c>
      <c r="FZ30" s="47">
        <f>FY30+FZ28-FZ29</f>
        <v/>
      </c>
      <c r="GA30" s="47">
        <f>FZ30+GA28-GA29</f>
        <v/>
      </c>
    </row>
    <row r="31">
      <c r="A31" s="24" t="inlineStr">
        <is>
          <t>Interest Expense</t>
        </is>
      </c>
      <c r="B31" s="25" t="inlineStr">
        <is>
          <t>$'000</t>
        </is>
      </c>
      <c r="C31" s="35">
        <f>SUM(D31:GA31)</f>
        <v/>
      </c>
      <c r="D31" s="38">
        <f>D28*B27/12</f>
        <v/>
      </c>
      <c r="E31" s="38">
        <f>D30*B27/12</f>
        <v/>
      </c>
      <c r="F31" s="38">
        <f>E30*B27/12</f>
        <v/>
      </c>
      <c r="G31" s="38">
        <f>F30*B27/12</f>
        <v/>
      </c>
      <c r="H31" s="38">
        <f>G30*B27/12</f>
        <v/>
      </c>
      <c r="I31" s="38">
        <f>H30*B27/12</f>
        <v/>
      </c>
      <c r="J31" s="38">
        <f>I30*B27/12</f>
        <v/>
      </c>
      <c r="K31" s="38">
        <f>J30*B27/12</f>
        <v/>
      </c>
      <c r="L31" s="38">
        <f>K30*B27/12</f>
        <v/>
      </c>
      <c r="M31" s="38">
        <f>L30*B27/12</f>
        <v/>
      </c>
      <c r="N31" s="38">
        <f>M30*B27/12</f>
        <v/>
      </c>
      <c r="O31" s="38">
        <f>N30*B27/12</f>
        <v/>
      </c>
      <c r="P31" s="38">
        <f>O30*B27/12</f>
        <v/>
      </c>
      <c r="Q31" s="38">
        <f>P30*B27/12</f>
        <v/>
      </c>
      <c r="R31" s="38">
        <f>Q30*B27/12</f>
        <v/>
      </c>
      <c r="S31" s="38">
        <f>R30*B27/12</f>
        <v/>
      </c>
      <c r="T31" s="38">
        <f>S30*B27/12</f>
        <v/>
      </c>
      <c r="U31" s="38">
        <f>T30*B27/12</f>
        <v/>
      </c>
      <c r="V31" s="38">
        <f>U30*B27/12</f>
        <v/>
      </c>
      <c r="W31" s="38">
        <f>V30*B27/12</f>
        <v/>
      </c>
      <c r="X31" s="38">
        <f>W30*B27/12</f>
        <v/>
      </c>
      <c r="Y31" s="38">
        <f>X30*B27/12</f>
        <v/>
      </c>
      <c r="Z31" s="38">
        <f>Y30*B27/12</f>
        <v/>
      </c>
      <c r="AA31" s="38">
        <f>Z30*B27/12</f>
        <v/>
      </c>
      <c r="AB31" s="38">
        <f>AA30*B27/12</f>
        <v/>
      </c>
      <c r="AC31" s="38">
        <f>AB30*B27/12</f>
        <v/>
      </c>
      <c r="AD31" s="38">
        <f>AC30*B27/12</f>
        <v/>
      </c>
      <c r="AE31" s="38">
        <f>AD30*B27/12</f>
        <v/>
      </c>
      <c r="AF31" s="38">
        <f>AE30*B27/12</f>
        <v/>
      </c>
      <c r="AG31" s="38">
        <f>AF30*B27/12</f>
        <v/>
      </c>
      <c r="AH31" s="38">
        <f>AG30*B27/12</f>
        <v/>
      </c>
      <c r="AI31" s="38">
        <f>AH30*B27/12</f>
        <v/>
      </c>
      <c r="AJ31" s="38">
        <f>AI30*B27/12</f>
        <v/>
      </c>
      <c r="AK31" s="38">
        <f>AJ30*B27/12</f>
        <v/>
      </c>
      <c r="AL31" s="38">
        <f>AK30*B27/12</f>
        <v/>
      </c>
      <c r="AM31" s="38">
        <f>AL30*B27/12</f>
        <v/>
      </c>
      <c r="AN31" s="38">
        <f>AM30*B27/12</f>
        <v/>
      </c>
      <c r="AO31" s="38">
        <f>AN30*B27/12</f>
        <v/>
      </c>
      <c r="AP31" s="38">
        <f>AO30*B27/12</f>
        <v/>
      </c>
      <c r="AQ31" s="38">
        <f>AP30*B27/12</f>
        <v/>
      </c>
      <c r="AR31" s="38">
        <f>AQ30*B27/12</f>
        <v/>
      </c>
      <c r="AS31" s="38">
        <f>AR30*B27/12</f>
        <v/>
      </c>
      <c r="AT31" s="38">
        <f>AS30*B27/12</f>
        <v/>
      </c>
      <c r="AU31" s="38">
        <f>AT30*B27/12</f>
        <v/>
      </c>
      <c r="AV31" s="38">
        <f>AU30*B27/12</f>
        <v/>
      </c>
      <c r="AW31" s="38">
        <f>AV30*B27/12</f>
        <v/>
      </c>
      <c r="AX31" s="38">
        <f>AW30*B27/12</f>
        <v/>
      </c>
      <c r="AY31" s="38">
        <f>AX30*B27/12</f>
        <v/>
      </c>
      <c r="AZ31" s="38">
        <f>AY30*B27/12</f>
        <v/>
      </c>
      <c r="BA31" s="38">
        <f>AZ30*B27/12</f>
        <v/>
      </c>
      <c r="BB31" s="38">
        <f>BA30*B27/12</f>
        <v/>
      </c>
      <c r="BC31" s="38">
        <f>BB30*B27/12</f>
        <v/>
      </c>
      <c r="BD31" s="38">
        <f>BC30*B27/12</f>
        <v/>
      </c>
      <c r="BE31" s="38">
        <f>BD30*B27/12</f>
        <v/>
      </c>
      <c r="BF31" s="38">
        <f>BE30*B27/12</f>
        <v/>
      </c>
      <c r="BG31" s="38">
        <f>BF30*B27/12</f>
        <v/>
      </c>
      <c r="BH31" s="38">
        <f>BG30*B27/12</f>
        <v/>
      </c>
      <c r="BI31" s="38">
        <f>BH30*B27/12</f>
        <v/>
      </c>
      <c r="BJ31" s="38">
        <f>BI30*B27/12</f>
        <v/>
      </c>
      <c r="BK31" s="38">
        <f>BJ30*B27/12</f>
        <v/>
      </c>
      <c r="BL31" s="38">
        <f>BK30*B27/12</f>
        <v/>
      </c>
      <c r="BM31" s="38">
        <f>BL30*B27/12</f>
        <v/>
      </c>
      <c r="BN31" s="38">
        <f>BM30*B27/12</f>
        <v/>
      </c>
      <c r="BO31" s="38">
        <f>BN30*B27/12</f>
        <v/>
      </c>
      <c r="BP31" s="38">
        <f>BO30*B27/12</f>
        <v/>
      </c>
      <c r="BQ31" s="38">
        <f>BP30*B27/12</f>
        <v/>
      </c>
      <c r="BR31" s="38">
        <f>BQ30*B27/12</f>
        <v/>
      </c>
      <c r="BS31" s="38">
        <f>BR30*B27/12</f>
        <v/>
      </c>
      <c r="BT31" s="38">
        <f>BS30*B27/12</f>
        <v/>
      </c>
      <c r="BU31" s="38">
        <f>BT30*B27/12</f>
        <v/>
      </c>
      <c r="BV31" s="38">
        <f>BU30*B27/12</f>
        <v/>
      </c>
      <c r="BW31" s="38">
        <f>BV30*B27/12</f>
        <v/>
      </c>
      <c r="BX31" s="38">
        <f>BW30*B27/12</f>
        <v/>
      </c>
      <c r="BY31" s="38">
        <f>BX30*B27/12</f>
        <v/>
      </c>
      <c r="BZ31" s="38">
        <f>BY30*B27/12</f>
        <v/>
      </c>
      <c r="CA31" s="38">
        <f>BZ30*B27/12</f>
        <v/>
      </c>
      <c r="CB31" s="38">
        <f>CA30*B27/12</f>
        <v/>
      </c>
      <c r="CC31" s="38">
        <f>CB30*B27/12</f>
        <v/>
      </c>
      <c r="CD31" s="38">
        <f>CC30*B27/12</f>
        <v/>
      </c>
      <c r="CE31" s="38">
        <f>CD30*B27/12</f>
        <v/>
      </c>
      <c r="CF31" s="38">
        <f>CE30*B27/12</f>
        <v/>
      </c>
      <c r="CG31" s="38">
        <f>CF30*B27/12</f>
        <v/>
      </c>
      <c r="CH31" s="38">
        <f>CG30*B27/12</f>
        <v/>
      </c>
      <c r="CI31" s="38">
        <f>CH30*B27/12</f>
        <v/>
      </c>
      <c r="CJ31" s="38">
        <f>CI30*B27/12</f>
        <v/>
      </c>
      <c r="CK31" s="38">
        <f>CJ30*B27/12</f>
        <v/>
      </c>
      <c r="CL31" s="38">
        <f>CK30*B27/12</f>
        <v/>
      </c>
      <c r="CM31" s="38">
        <f>CL30*B27/12</f>
        <v/>
      </c>
      <c r="CN31" s="38">
        <f>CM30*B27/12</f>
        <v/>
      </c>
      <c r="CO31" s="38">
        <f>CN30*B27/12</f>
        <v/>
      </c>
      <c r="CP31" s="38">
        <f>CO30*B27/12</f>
        <v/>
      </c>
      <c r="CQ31" s="38">
        <f>CP30*B27/12</f>
        <v/>
      </c>
      <c r="CR31" s="38">
        <f>CQ30*B27/12</f>
        <v/>
      </c>
      <c r="CS31" s="38">
        <f>CR30*B27/12</f>
        <v/>
      </c>
      <c r="CT31" s="38">
        <f>CS30*B27/12</f>
        <v/>
      </c>
      <c r="CU31" s="38">
        <f>CT30*B27/12</f>
        <v/>
      </c>
      <c r="CV31" s="38">
        <f>CU30*B27/12</f>
        <v/>
      </c>
      <c r="CW31" s="38">
        <f>CV30*B27/12</f>
        <v/>
      </c>
      <c r="CX31" s="38">
        <f>CW30*B27/12</f>
        <v/>
      </c>
      <c r="CY31" s="38">
        <f>CX30*B27/12</f>
        <v/>
      </c>
      <c r="CZ31" s="38">
        <f>CY30*B27/12</f>
        <v/>
      </c>
      <c r="DA31" s="38">
        <f>CZ30*B27/12</f>
        <v/>
      </c>
      <c r="DB31" s="38">
        <f>DA30*B27/12</f>
        <v/>
      </c>
      <c r="DC31" s="38">
        <f>DB30*B27/12</f>
        <v/>
      </c>
      <c r="DD31" s="38">
        <f>DC30*B27/12</f>
        <v/>
      </c>
      <c r="DE31" s="38">
        <f>DD30*B27/12</f>
        <v/>
      </c>
      <c r="DF31" s="38">
        <f>DE30*B27/12</f>
        <v/>
      </c>
      <c r="DG31" s="38">
        <f>DF30*B27/12</f>
        <v/>
      </c>
      <c r="DH31" s="38">
        <f>DG30*B27/12</f>
        <v/>
      </c>
      <c r="DI31" s="38">
        <f>DH30*B27/12</f>
        <v/>
      </c>
      <c r="DJ31" s="38">
        <f>DI30*B27/12</f>
        <v/>
      </c>
      <c r="DK31" s="38">
        <f>DJ30*B27/12</f>
        <v/>
      </c>
      <c r="DL31" s="38">
        <f>DK30*B27/12</f>
        <v/>
      </c>
      <c r="DM31" s="38">
        <f>DL30*B27/12</f>
        <v/>
      </c>
      <c r="DN31" s="38">
        <f>DM30*B27/12</f>
        <v/>
      </c>
      <c r="DO31" s="38">
        <f>DN30*B27/12</f>
        <v/>
      </c>
      <c r="DP31" s="38">
        <f>DO30*B27/12</f>
        <v/>
      </c>
      <c r="DQ31" s="38">
        <f>DP30*B27/12</f>
        <v/>
      </c>
      <c r="DR31" s="38">
        <f>DQ30*B27/12</f>
        <v/>
      </c>
      <c r="DS31" s="38">
        <f>DR30*B27/12</f>
        <v/>
      </c>
      <c r="DT31" s="38">
        <f>DS30*B27/12</f>
        <v/>
      </c>
      <c r="DU31" s="38">
        <f>DT30*B27/12</f>
        <v/>
      </c>
      <c r="DV31" s="38">
        <f>DU30*B27/12</f>
        <v/>
      </c>
      <c r="DW31" s="38">
        <f>DV30*B27/12</f>
        <v/>
      </c>
      <c r="DX31" s="38">
        <f>DW30*B27/12</f>
        <v/>
      </c>
      <c r="DY31" s="38">
        <f>DX30*B27/12</f>
        <v/>
      </c>
      <c r="DZ31" s="38">
        <f>DY30*B27/12</f>
        <v/>
      </c>
      <c r="EA31" s="38">
        <f>DZ30*B27/12</f>
        <v/>
      </c>
      <c r="EB31" s="38">
        <f>EA30*B27/12</f>
        <v/>
      </c>
      <c r="EC31" s="38">
        <f>EB30*B27/12</f>
        <v/>
      </c>
      <c r="ED31" s="38">
        <f>EC30*B27/12</f>
        <v/>
      </c>
      <c r="EE31" s="38">
        <f>ED30*B27/12</f>
        <v/>
      </c>
      <c r="EF31" s="38">
        <f>EE30*B27/12</f>
        <v/>
      </c>
      <c r="EG31" s="38">
        <f>EF30*B27/12</f>
        <v/>
      </c>
      <c r="EH31" s="38">
        <f>EG30*B27/12</f>
        <v/>
      </c>
      <c r="EI31" s="38">
        <f>EH30*B27/12</f>
        <v/>
      </c>
      <c r="EJ31" s="38">
        <f>EI30*B27/12</f>
        <v/>
      </c>
      <c r="EK31" s="38">
        <f>EJ30*B27/12</f>
        <v/>
      </c>
      <c r="EL31" s="38">
        <f>EK30*B27/12</f>
        <v/>
      </c>
      <c r="EM31" s="38">
        <f>EL30*B27/12</f>
        <v/>
      </c>
      <c r="EN31" s="38">
        <f>EM30*B27/12</f>
        <v/>
      </c>
      <c r="EO31" s="38">
        <f>EN30*B27/12</f>
        <v/>
      </c>
      <c r="EP31" s="38">
        <f>EO30*B27/12</f>
        <v/>
      </c>
      <c r="EQ31" s="38">
        <f>EP30*B27/12</f>
        <v/>
      </c>
      <c r="ER31" s="38">
        <f>EQ30*B27/12</f>
        <v/>
      </c>
      <c r="ES31" s="38">
        <f>ER30*B27/12</f>
        <v/>
      </c>
      <c r="ET31" s="38">
        <f>ES30*B27/12</f>
        <v/>
      </c>
      <c r="EU31" s="38">
        <f>ET30*B27/12</f>
        <v/>
      </c>
      <c r="EV31" s="38">
        <f>EU30*B27/12</f>
        <v/>
      </c>
      <c r="EW31" s="38">
        <f>EV30*B27/12</f>
        <v/>
      </c>
      <c r="EX31" s="38">
        <f>EW30*B27/12</f>
        <v/>
      </c>
      <c r="EY31" s="38">
        <f>EX30*B27/12</f>
        <v/>
      </c>
      <c r="EZ31" s="38">
        <f>EY30*B27/12</f>
        <v/>
      </c>
      <c r="FA31" s="38">
        <f>EZ30*B27/12</f>
        <v/>
      </c>
      <c r="FB31" s="38">
        <f>FA30*B27/12</f>
        <v/>
      </c>
      <c r="FC31" s="38">
        <f>FB30*B27/12</f>
        <v/>
      </c>
      <c r="FD31" s="38">
        <f>FC30*B27/12</f>
        <v/>
      </c>
      <c r="FE31" s="38">
        <f>FD30*B27/12</f>
        <v/>
      </c>
      <c r="FF31" s="38">
        <f>FE30*B27/12</f>
        <v/>
      </c>
      <c r="FG31" s="38">
        <f>FF30*B27/12</f>
        <v/>
      </c>
      <c r="FH31" s="38">
        <f>FG30*B27/12</f>
        <v/>
      </c>
      <c r="FI31" s="38">
        <f>FH30*B27/12</f>
        <v/>
      </c>
      <c r="FJ31" s="38">
        <f>FI30*B27/12</f>
        <v/>
      </c>
      <c r="FK31" s="38">
        <f>FJ30*B27/12</f>
        <v/>
      </c>
      <c r="FL31" s="38">
        <f>FK30*B27/12</f>
        <v/>
      </c>
      <c r="FM31" s="38">
        <f>FL30*B27/12</f>
        <v/>
      </c>
      <c r="FN31" s="38">
        <f>FM30*B27/12</f>
        <v/>
      </c>
      <c r="FO31" s="38">
        <f>FN30*B27/12</f>
        <v/>
      </c>
      <c r="FP31" s="38">
        <f>FO30*B27/12</f>
        <v/>
      </c>
      <c r="FQ31" s="38">
        <f>FP30*B27/12</f>
        <v/>
      </c>
      <c r="FR31" s="38">
        <f>FQ30*B27/12</f>
        <v/>
      </c>
      <c r="FS31" s="38">
        <f>FR30*B27/12</f>
        <v/>
      </c>
      <c r="FT31" s="38">
        <f>FS30*B27/12</f>
        <v/>
      </c>
      <c r="FU31" s="38">
        <f>FT30*B27/12</f>
        <v/>
      </c>
      <c r="FV31" s="38">
        <f>FU30*B27/12</f>
        <v/>
      </c>
      <c r="FW31" s="38">
        <f>FV30*B27/12</f>
        <v/>
      </c>
      <c r="FX31" s="38">
        <f>FW30*B27/12</f>
        <v/>
      </c>
      <c r="FY31" s="38">
        <f>FX30*B27/12</f>
        <v/>
      </c>
      <c r="FZ31" s="38">
        <f>FY30*B27/12</f>
        <v/>
      </c>
      <c r="GA31" s="38">
        <f>FZ30*B27/12</f>
        <v/>
      </c>
    </row>
    <row r="33">
      <c r="A33" s="34" t="inlineStr">
        <is>
          <t>TOTAL DEBT SUMMARY</t>
        </is>
      </c>
      <c r="B33" s="34" t="n"/>
      <c r="C33" s="34" t="n"/>
      <c r="D33" s="34" t="n"/>
      <c r="E33" s="34" t="n"/>
      <c r="F33" s="34" t="n"/>
      <c r="G33" s="34" t="n"/>
      <c r="H33" s="34" t="n"/>
      <c r="I33" s="34" t="n"/>
      <c r="J33" s="34" t="n"/>
      <c r="K33" s="34" t="n"/>
      <c r="L33" s="34" t="n"/>
      <c r="M33" s="34" t="n"/>
      <c r="N33" s="34" t="n"/>
      <c r="O33" s="34" t="n"/>
      <c r="P33" s="34" t="n"/>
      <c r="Q33" s="34" t="n"/>
      <c r="R33" s="34" t="n"/>
      <c r="S33" s="34" t="n"/>
      <c r="T33" s="34" t="n"/>
      <c r="U33" s="34" t="n"/>
      <c r="V33" s="34" t="n"/>
      <c r="W33" s="34" t="n"/>
      <c r="X33" s="34" t="n"/>
      <c r="Y33" s="34" t="n"/>
      <c r="Z33" s="34" t="n"/>
      <c r="AA33" s="34" t="n"/>
      <c r="AB33" s="34" t="n"/>
      <c r="AC33" s="34" t="n"/>
      <c r="AD33" s="34" t="n"/>
      <c r="AE33" s="34" t="n"/>
      <c r="AF33" s="34" t="n"/>
      <c r="AG33" s="34" t="n"/>
      <c r="AH33" s="34" t="n"/>
      <c r="AI33" s="34" t="n"/>
      <c r="AJ33" s="34" t="n"/>
      <c r="AK33" s="34" t="n"/>
      <c r="AL33" s="34" t="n"/>
      <c r="AM33" s="34" t="n"/>
      <c r="AN33" s="34" t="n"/>
      <c r="AO33" s="34" t="n"/>
      <c r="AP33" s="34" t="n"/>
      <c r="AQ33" s="34" t="n"/>
      <c r="AR33" s="34" t="n"/>
      <c r="AS33" s="34" t="n"/>
      <c r="AT33" s="34" t="n"/>
      <c r="AU33" s="34" t="n"/>
      <c r="AV33" s="34" t="n"/>
      <c r="AW33" s="34" t="n"/>
      <c r="AX33" s="34" t="n"/>
      <c r="AY33" s="34" t="n"/>
      <c r="AZ33" s="34" t="n"/>
      <c r="BA33" s="34" t="n"/>
      <c r="BB33" s="34" t="n"/>
      <c r="BC33" s="34" t="n"/>
      <c r="BD33" s="34" t="n"/>
      <c r="BE33" s="34" t="n"/>
      <c r="BF33" s="34" t="n"/>
      <c r="BG33" s="34" t="n"/>
      <c r="BH33" s="34" t="n"/>
      <c r="BI33" s="34" t="n"/>
      <c r="BJ33" s="34" t="n"/>
      <c r="BK33" s="34" t="n"/>
      <c r="BL33" s="34" t="n"/>
      <c r="BM33" s="34" t="n"/>
      <c r="BN33" s="34" t="n"/>
      <c r="BO33" s="34" t="n"/>
      <c r="BP33" s="34" t="n"/>
      <c r="BQ33" s="34" t="n"/>
      <c r="BR33" s="34" t="n"/>
      <c r="BS33" s="34" t="n"/>
      <c r="BT33" s="34" t="n"/>
      <c r="BU33" s="34" t="n"/>
      <c r="BV33" s="34" t="n"/>
      <c r="BW33" s="34" t="n"/>
      <c r="BX33" s="34" t="n"/>
      <c r="BY33" s="34" t="n"/>
      <c r="BZ33" s="34" t="n"/>
      <c r="CA33" s="34" t="n"/>
      <c r="CB33" s="34" t="n"/>
      <c r="CC33" s="34" t="n"/>
      <c r="CD33" s="34" t="n"/>
      <c r="CE33" s="34" t="n"/>
      <c r="CF33" s="34" t="n"/>
      <c r="CG33" s="34" t="n"/>
      <c r="CH33" s="34" t="n"/>
      <c r="CI33" s="34" t="n"/>
      <c r="CJ33" s="34" t="n"/>
      <c r="CK33" s="34" t="n"/>
      <c r="CL33" s="34" t="n"/>
      <c r="CM33" s="34" t="n"/>
      <c r="CN33" s="34" t="n"/>
      <c r="CO33" s="34" t="n"/>
      <c r="CP33" s="34" t="n"/>
      <c r="CQ33" s="34" t="n"/>
      <c r="CR33" s="34" t="n"/>
      <c r="CS33" s="34" t="n"/>
      <c r="CT33" s="34" t="n"/>
      <c r="CU33" s="34" t="n"/>
      <c r="CV33" s="34" t="n"/>
      <c r="CW33" s="34" t="n"/>
      <c r="CX33" s="34" t="n"/>
      <c r="CY33" s="34" t="n"/>
      <c r="CZ33" s="34" t="n"/>
      <c r="DA33" s="34" t="n"/>
      <c r="DB33" s="34" t="n"/>
      <c r="DC33" s="34" t="n"/>
      <c r="DD33" s="34" t="n"/>
      <c r="DE33" s="34" t="n"/>
      <c r="DF33" s="34" t="n"/>
      <c r="DG33" s="34" t="n"/>
      <c r="DH33" s="34" t="n"/>
      <c r="DI33" s="34" t="n"/>
      <c r="DJ33" s="34" t="n"/>
      <c r="DK33" s="34" t="n"/>
      <c r="DL33" s="34" t="n"/>
      <c r="DM33" s="34" t="n"/>
      <c r="DN33" s="34" t="n"/>
      <c r="DO33" s="34" t="n"/>
      <c r="DP33" s="34" t="n"/>
      <c r="DQ33" s="34" t="n"/>
      <c r="DR33" s="34" t="n"/>
      <c r="DS33" s="34" t="n"/>
      <c r="DT33" s="34" t="n"/>
      <c r="DU33" s="34" t="n"/>
      <c r="DV33" s="34" t="n"/>
      <c r="DW33" s="34" t="n"/>
      <c r="DX33" s="34" t="n"/>
      <c r="DY33" s="34" t="n"/>
      <c r="DZ33" s="34" t="n"/>
      <c r="EA33" s="34" t="n"/>
      <c r="EB33" s="34" t="n"/>
      <c r="EC33" s="34" t="n"/>
      <c r="ED33" s="34" t="n"/>
      <c r="EE33" s="34" t="n"/>
      <c r="EF33" s="34" t="n"/>
      <c r="EG33" s="34" t="n"/>
      <c r="EH33" s="34" t="n"/>
      <c r="EI33" s="34" t="n"/>
      <c r="EJ33" s="34" t="n"/>
      <c r="EK33" s="34" t="n"/>
      <c r="EL33" s="34" t="n"/>
      <c r="EM33" s="34" t="n"/>
      <c r="EN33" s="34" t="n"/>
      <c r="EO33" s="34" t="n"/>
      <c r="EP33" s="34" t="n"/>
      <c r="EQ33" s="34" t="n"/>
      <c r="ER33" s="34" t="n"/>
      <c r="ES33" s="34" t="n"/>
      <c r="ET33" s="34" t="n"/>
      <c r="EU33" s="34" t="n"/>
      <c r="EV33" s="34" t="n"/>
      <c r="EW33" s="34" t="n"/>
      <c r="EX33" s="34" t="n"/>
      <c r="EY33" s="34" t="n"/>
      <c r="EZ33" s="34" t="n"/>
      <c r="FA33" s="34" t="n"/>
      <c r="FB33" s="34" t="n"/>
      <c r="FC33" s="34" t="n"/>
      <c r="FD33" s="34" t="n"/>
      <c r="FE33" s="34" t="n"/>
      <c r="FF33" s="34" t="n"/>
      <c r="FG33" s="34" t="n"/>
      <c r="FH33" s="34" t="n"/>
      <c r="FI33" s="34" t="n"/>
      <c r="FJ33" s="34" t="n"/>
      <c r="FK33" s="34" t="n"/>
      <c r="FL33" s="34" t="n"/>
      <c r="FM33" s="34" t="n"/>
      <c r="FN33" s="34" t="n"/>
      <c r="FO33" s="34" t="n"/>
      <c r="FP33" s="34" t="n"/>
      <c r="FQ33" s="34" t="n"/>
      <c r="FR33" s="34" t="n"/>
      <c r="FS33" s="34" t="n"/>
      <c r="FT33" s="34" t="n"/>
      <c r="FU33" s="34" t="n"/>
      <c r="FV33" s="34" t="n"/>
      <c r="FW33" s="34" t="n"/>
      <c r="FX33" s="34" t="n"/>
      <c r="FY33" s="34" t="n"/>
      <c r="FZ33" s="34" t="n"/>
      <c r="GA33" s="34" t="n"/>
    </row>
    <row r="34">
      <c r="A34" s="24" t="inlineStr">
        <is>
          <t>Total Drawdowns</t>
        </is>
      </c>
      <c r="C34" s="35">
        <f>SUM(D34:GA34)</f>
        <v/>
      </c>
      <c r="D34" s="35">
        <f>D20+D28</f>
        <v/>
      </c>
      <c r="E34" s="35">
        <f>E20+E28</f>
        <v/>
      </c>
      <c r="F34" s="35">
        <f>F20+F28</f>
        <v/>
      </c>
      <c r="G34" s="35">
        <f>G20+G28</f>
        <v/>
      </c>
      <c r="H34" s="35">
        <f>H20+H28</f>
        <v/>
      </c>
      <c r="I34" s="35">
        <f>I20+I28</f>
        <v/>
      </c>
      <c r="J34" s="35">
        <f>J20+J28</f>
        <v/>
      </c>
      <c r="K34" s="35">
        <f>K20+K28</f>
        <v/>
      </c>
      <c r="L34" s="35">
        <f>L20+L28</f>
        <v/>
      </c>
      <c r="M34" s="35">
        <f>M20+M28</f>
        <v/>
      </c>
      <c r="N34" s="35">
        <f>N20+N28</f>
        <v/>
      </c>
      <c r="O34" s="35">
        <f>O20+O28</f>
        <v/>
      </c>
      <c r="P34" s="35">
        <f>P20+P28</f>
        <v/>
      </c>
      <c r="Q34" s="35">
        <f>Q20+Q28</f>
        <v/>
      </c>
      <c r="R34" s="35">
        <f>R20+R28</f>
        <v/>
      </c>
      <c r="S34" s="35">
        <f>S20+S28</f>
        <v/>
      </c>
      <c r="T34" s="35">
        <f>T20+T28</f>
        <v/>
      </c>
      <c r="U34" s="35">
        <f>U20+U28</f>
        <v/>
      </c>
      <c r="V34" s="35">
        <f>V20+V28</f>
        <v/>
      </c>
      <c r="W34" s="35">
        <f>W20+W28</f>
        <v/>
      </c>
      <c r="X34" s="35">
        <f>X20+X28</f>
        <v/>
      </c>
      <c r="Y34" s="35">
        <f>Y20+Y28</f>
        <v/>
      </c>
      <c r="Z34" s="35">
        <f>Z20+Z28</f>
        <v/>
      </c>
      <c r="AA34" s="35">
        <f>AA20+AA28</f>
        <v/>
      </c>
      <c r="AB34" s="35">
        <f>AB20+AB28</f>
        <v/>
      </c>
      <c r="AC34" s="35">
        <f>AC20+AC28</f>
        <v/>
      </c>
      <c r="AD34" s="35">
        <f>AD20+AD28</f>
        <v/>
      </c>
      <c r="AE34" s="35">
        <f>AE20+AE28</f>
        <v/>
      </c>
      <c r="AF34" s="35">
        <f>AF20+AF28</f>
        <v/>
      </c>
      <c r="AG34" s="35">
        <f>AG20+AG28</f>
        <v/>
      </c>
      <c r="AH34" s="35">
        <f>AH20+AH28</f>
        <v/>
      </c>
      <c r="AI34" s="35">
        <f>AI20+AI28</f>
        <v/>
      </c>
      <c r="AJ34" s="35">
        <f>AJ20+AJ28</f>
        <v/>
      </c>
      <c r="AK34" s="35">
        <f>AK20+AK28</f>
        <v/>
      </c>
      <c r="AL34" s="35">
        <f>AL20+AL28</f>
        <v/>
      </c>
      <c r="AM34" s="35">
        <f>AM20+AM28</f>
        <v/>
      </c>
      <c r="AN34" s="35">
        <f>AN20+AN28</f>
        <v/>
      </c>
      <c r="AO34" s="35">
        <f>AO20+AO28</f>
        <v/>
      </c>
      <c r="AP34" s="35">
        <f>AP20+AP28</f>
        <v/>
      </c>
      <c r="AQ34" s="35">
        <f>AQ20+AQ28</f>
        <v/>
      </c>
      <c r="AR34" s="35">
        <f>AR20+AR28</f>
        <v/>
      </c>
      <c r="AS34" s="35">
        <f>AS20+AS28</f>
        <v/>
      </c>
      <c r="AT34" s="35">
        <f>AT20+AT28</f>
        <v/>
      </c>
      <c r="AU34" s="35">
        <f>AU20+AU28</f>
        <v/>
      </c>
      <c r="AV34" s="35">
        <f>AV20+AV28</f>
        <v/>
      </c>
      <c r="AW34" s="35">
        <f>AW20+AW28</f>
        <v/>
      </c>
      <c r="AX34" s="35">
        <f>AX20+AX28</f>
        <v/>
      </c>
      <c r="AY34" s="35">
        <f>AY20+AY28</f>
        <v/>
      </c>
      <c r="AZ34" s="35">
        <f>AZ20+AZ28</f>
        <v/>
      </c>
      <c r="BA34" s="35">
        <f>BA20+BA28</f>
        <v/>
      </c>
      <c r="BB34" s="35">
        <f>BB20+BB28</f>
        <v/>
      </c>
      <c r="BC34" s="35">
        <f>BC20+BC28</f>
        <v/>
      </c>
      <c r="BD34" s="35">
        <f>BD20+BD28</f>
        <v/>
      </c>
      <c r="BE34" s="35">
        <f>BE20+BE28</f>
        <v/>
      </c>
      <c r="BF34" s="35">
        <f>BF20+BF28</f>
        <v/>
      </c>
      <c r="BG34" s="35">
        <f>BG20+BG28</f>
        <v/>
      </c>
      <c r="BH34" s="35">
        <f>BH20+BH28</f>
        <v/>
      </c>
      <c r="BI34" s="35">
        <f>BI20+BI28</f>
        <v/>
      </c>
      <c r="BJ34" s="35">
        <f>BJ20+BJ28</f>
        <v/>
      </c>
      <c r="BK34" s="35">
        <f>BK20+BK28</f>
        <v/>
      </c>
      <c r="BL34" s="35">
        <f>BL20+BL28</f>
        <v/>
      </c>
      <c r="BM34" s="35">
        <f>BM20+BM28</f>
        <v/>
      </c>
      <c r="BN34" s="35">
        <f>BN20+BN28</f>
        <v/>
      </c>
      <c r="BO34" s="35">
        <f>BO20+BO28</f>
        <v/>
      </c>
      <c r="BP34" s="35">
        <f>BP20+BP28</f>
        <v/>
      </c>
      <c r="BQ34" s="35">
        <f>BQ20+BQ28</f>
        <v/>
      </c>
      <c r="BR34" s="35">
        <f>BR20+BR28</f>
        <v/>
      </c>
      <c r="BS34" s="35">
        <f>BS20+BS28</f>
        <v/>
      </c>
      <c r="BT34" s="35">
        <f>BT20+BT28</f>
        <v/>
      </c>
      <c r="BU34" s="35">
        <f>BU20+BU28</f>
        <v/>
      </c>
      <c r="BV34" s="35">
        <f>BV20+BV28</f>
        <v/>
      </c>
      <c r="BW34" s="35">
        <f>BW20+BW28</f>
        <v/>
      </c>
      <c r="BX34" s="35">
        <f>BX20+BX28</f>
        <v/>
      </c>
      <c r="BY34" s="35">
        <f>BY20+BY28</f>
        <v/>
      </c>
      <c r="BZ34" s="35">
        <f>BZ20+BZ28</f>
        <v/>
      </c>
      <c r="CA34" s="35">
        <f>CA20+CA28</f>
        <v/>
      </c>
      <c r="CB34" s="35">
        <f>CB20+CB28</f>
        <v/>
      </c>
      <c r="CC34" s="35">
        <f>CC20+CC28</f>
        <v/>
      </c>
      <c r="CD34" s="35">
        <f>CD20+CD28</f>
        <v/>
      </c>
      <c r="CE34" s="35">
        <f>CE20+CE28</f>
        <v/>
      </c>
      <c r="CF34" s="35">
        <f>CF20+CF28</f>
        <v/>
      </c>
      <c r="CG34" s="35">
        <f>CG20+CG28</f>
        <v/>
      </c>
      <c r="CH34" s="35">
        <f>CH20+CH28</f>
        <v/>
      </c>
      <c r="CI34" s="35">
        <f>CI20+CI28</f>
        <v/>
      </c>
      <c r="CJ34" s="35">
        <f>CJ20+CJ28</f>
        <v/>
      </c>
      <c r="CK34" s="35">
        <f>CK20+CK28</f>
        <v/>
      </c>
      <c r="CL34" s="35">
        <f>CL20+CL28</f>
        <v/>
      </c>
      <c r="CM34" s="35">
        <f>CM20+CM28</f>
        <v/>
      </c>
      <c r="CN34" s="35">
        <f>CN20+CN28</f>
        <v/>
      </c>
      <c r="CO34" s="35">
        <f>CO20+CO28</f>
        <v/>
      </c>
      <c r="CP34" s="35">
        <f>CP20+CP28</f>
        <v/>
      </c>
      <c r="CQ34" s="35">
        <f>CQ20+CQ28</f>
        <v/>
      </c>
      <c r="CR34" s="35">
        <f>CR20+CR28</f>
        <v/>
      </c>
      <c r="CS34" s="35">
        <f>CS20+CS28</f>
        <v/>
      </c>
      <c r="CT34" s="35">
        <f>CT20+CT28</f>
        <v/>
      </c>
      <c r="CU34" s="35">
        <f>CU20+CU28</f>
        <v/>
      </c>
      <c r="CV34" s="35">
        <f>CV20+CV28</f>
        <v/>
      </c>
      <c r="CW34" s="35">
        <f>CW20+CW28</f>
        <v/>
      </c>
      <c r="CX34" s="35">
        <f>CX20+CX28</f>
        <v/>
      </c>
      <c r="CY34" s="35">
        <f>CY20+CY28</f>
        <v/>
      </c>
      <c r="CZ34" s="35">
        <f>CZ20+CZ28</f>
        <v/>
      </c>
      <c r="DA34" s="35">
        <f>DA20+DA28</f>
        <v/>
      </c>
      <c r="DB34" s="35">
        <f>DB20+DB28</f>
        <v/>
      </c>
      <c r="DC34" s="35">
        <f>DC20+DC28</f>
        <v/>
      </c>
      <c r="DD34" s="35">
        <f>DD20+DD28</f>
        <v/>
      </c>
      <c r="DE34" s="35">
        <f>DE20+DE28</f>
        <v/>
      </c>
      <c r="DF34" s="35">
        <f>DF20+DF28</f>
        <v/>
      </c>
      <c r="DG34" s="35">
        <f>DG20+DG28</f>
        <v/>
      </c>
      <c r="DH34" s="35">
        <f>DH20+DH28</f>
        <v/>
      </c>
      <c r="DI34" s="35">
        <f>DI20+DI28</f>
        <v/>
      </c>
      <c r="DJ34" s="35">
        <f>DJ20+DJ28</f>
        <v/>
      </c>
      <c r="DK34" s="35">
        <f>DK20+DK28</f>
        <v/>
      </c>
      <c r="DL34" s="35">
        <f>DL20+DL28</f>
        <v/>
      </c>
      <c r="DM34" s="35">
        <f>DM20+DM28</f>
        <v/>
      </c>
      <c r="DN34" s="35">
        <f>DN20+DN28</f>
        <v/>
      </c>
      <c r="DO34" s="35">
        <f>DO20+DO28</f>
        <v/>
      </c>
      <c r="DP34" s="35">
        <f>DP20+DP28</f>
        <v/>
      </c>
      <c r="DQ34" s="35">
        <f>DQ20+DQ28</f>
        <v/>
      </c>
      <c r="DR34" s="35">
        <f>DR20+DR28</f>
        <v/>
      </c>
      <c r="DS34" s="35">
        <f>DS20+DS28</f>
        <v/>
      </c>
      <c r="DT34" s="35">
        <f>DT20+DT28</f>
        <v/>
      </c>
      <c r="DU34" s="35">
        <f>DU20+DU28</f>
        <v/>
      </c>
      <c r="DV34" s="35">
        <f>DV20+DV28</f>
        <v/>
      </c>
      <c r="DW34" s="35">
        <f>DW20+DW28</f>
        <v/>
      </c>
      <c r="DX34" s="35">
        <f>DX20+DX28</f>
        <v/>
      </c>
      <c r="DY34" s="35">
        <f>DY20+DY28</f>
        <v/>
      </c>
      <c r="DZ34" s="35">
        <f>DZ20+DZ28</f>
        <v/>
      </c>
      <c r="EA34" s="35">
        <f>EA20+EA28</f>
        <v/>
      </c>
      <c r="EB34" s="35">
        <f>EB20+EB28</f>
        <v/>
      </c>
      <c r="EC34" s="35">
        <f>EC20+EC28</f>
        <v/>
      </c>
      <c r="ED34" s="35">
        <f>ED20+ED28</f>
        <v/>
      </c>
      <c r="EE34" s="35">
        <f>EE20+EE28</f>
        <v/>
      </c>
      <c r="EF34" s="35">
        <f>EF20+EF28</f>
        <v/>
      </c>
      <c r="EG34" s="35">
        <f>EG20+EG28</f>
        <v/>
      </c>
      <c r="EH34" s="35">
        <f>EH20+EH28</f>
        <v/>
      </c>
      <c r="EI34" s="35">
        <f>EI20+EI28</f>
        <v/>
      </c>
      <c r="EJ34" s="35">
        <f>EJ20+EJ28</f>
        <v/>
      </c>
      <c r="EK34" s="35">
        <f>EK20+EK28</f>
        <v/>
      </c>
      <c r="EL34" s="35">
        <f>EL20+EL28</f>
        <v/>
      </c>
      <c r="EM34" s="35">
        <f>EM20+EM28</f>
        <v/>
      </c>
      <c r="EN34" s="35">
        <f>EN20+EN28</f>
        <v/>
      </c>
      <c r="EO34" s="35">
        <f>EO20+EO28</f>
        <v/>
      </c>
      <c r="EP34" s="35">
        <f>EP20+EP28</f>
        <v/>
      </c>
      <c r="EQ34" s="35">
        <f>EQ20+EQ28</f>
        <v/>
      </c>
      <c r="ER34" s="35">
        <f>ER20+ER28</f>
        <v/>
      </c>
      <c r="ES34" s="35">
        <f>ES20+ES28</f>
        <v/>
      </c>
      <c r="ET34" s="35">
        <f>ET20+ET28</f>
        <v/>
      </c>
      <c r="EU34" s="35">
        <f>EU20+EU28</f>
        <v/>
      </c>
      <c r="EV34" s="35">
        <f>EV20+EV28</f>
        <v/>
      </c>
      <c r="EW34" s="35">
        <f>EW20+EW28</f>
        <v/>
      </c>
      <c r="EX34" s="35">
        <f>EX20+EX28</f>
        <v/>
      </c>
      <c r="EY34" s="35">
        <f>EY20+EY28</f>
        <v/>
      </c>
      <c r="EZ34" s="35">
        <f>EZ20+EZ28</f>
        <v/>
      </c>
      <c r="FA34" s="35">
        <f>FA20+FA28</f>
        <v/>
      </c>
      <c r="FB34" s="35">
        <f>FB20+FB28</f>
        <v/>
      </c>
      <c r="FC34" s="35">
        <f>FC20+FC28</f>
        <v/>
      </c>
      <c r="FD34" s="35">
        <f>FD20+FD28</f>
        <v/>
      </c>
      <c r="FE34" s="35">
        <f>FE20+FE28</f>
        <v/>
      </c>
      <c r="FF34" s="35">
        <f>FF20+FF28</f>
        <v/>
      </c>
      <c r="FG34" s="35">
        <f>FG20+FG28</f>
        <v/>
      </c>
      <c r="FH34" s="35">
        <f>FH20+FH28</f>
        <v/>
      </c>
      <c r="FI34" s="35">
        <f>FI20+FI28</f>
        <v/>
      </c>
      <c r="FJ34" s="35">
        <f>FJ20+FJ28</f>
        <v/>
      </c>
      <c r="FK34" s="35">
        <f>FK20+FK28</f>
        <v/>
      </c>
      <c r="FL34" s="35">
        <f>FL20+FL28</f>
        <v/>
      </c>
      <c r="FM34" s="35">
        <f>FM20+FM28</f>
        <v/>
      </c>
      <c r="FN34" s="35">
        <f>FN20+FN28</f>
        <v/>
      </c>
      <c r="FO34" s="35">
        <f>FO20+FO28</f>
        <v/>
      </c>
      <c r="FP34" s="35">
        <f>FP20+FP28</f>
        <v/>
      </c>
      <c r="FQ34" s="35">
        <f>FQ20+FQ28</f>
        <v/>
      </c>
      <c r="FR34" s="35">
        <f>FR20+FR28</f>
        <v/>
      </c>
      <c r="FS34" s="35">
        <f>FS20+FS28</f>
        <v/>
      </c>
      <c r="FT34" s="35">
        <f>FT20+FT28</f>
        <v/>
      </c>
      <c r="FU34" s="35">
        <f>FU20+FU28</f>
        <v/>
      </c>
      <c r="FV34" s="35">
        <f>FV20+FV28</f>
        <v/>
      </c>
      <c r="FW34" s="35">
        <f>FW20+FW28</f>
        <v/>
      </c>
      <c r="FX34" s="35">
        <f>FX20+FX28</f>
        <v/>
      </c>
      <c r="FY34" s="35">
        <f>FY20+FY28</f>
        <v/>
      </c>
      <c r="FZ34" s="35">
        <f>FZ20+FZ28</f>
        <v/>
      </c>
      <c r="GA34" s="35">
        <f>GA20+GA28</f>
        <v/>
      </c>
    </row>
    <row r="35">
      <c r="A35" s="24" t="inlineStr">
        <is>
          <t>Total Repayments</t>
        </is>
      </c>
      <c r="C35" s="35">
        <f>SUM(D35:GA35)</f>
        <v/>
      </c>
      <c r="D35" s="35">
        <f>D21+D29</f>
        <v/>
      </c>
      <c r="E35" s="35">
        <f>E21+E29</f>
        <v/>
      </c>
      <c r="F35" s="35">
        <f>F21+F29</f>
        <v/>
      </c>
      <c r="G35" s="35">
        <f>G21+G29</f>
        <v/>
      </c>
      <c r="H35" s="35">
        <f>H21+H29</f>
        <v/>
      </c>
      <c r="I35" s="35">
        <f>I21+I29</f>
        <v/>
      </c>
      <c r="J35" s="35">
        <f>J21+J29</f>
        <v/>
      </c>
      <c r="K35" s="35">
        <f>K21+K29</f>
        <v/>
      </c>
      <c r="L35" s="35">
        <f>L21+L29</f>
        <v/>
      </c>
      <c r="M35" s="35">
        <f>M21+M29</f>
        <v/>
      </c>
      <c r="N35" s="35">
        <f>N21+N29</f>
        <v/>
      </c>
      <c r="O35" s="35">
        <f>O21+O29</f>
        <v/>
      </c>
      <c r="P35" s="35">
        <f>P21+P29</f>
        <v/>
      </c>
      <c r="Q35" s="35">
        <f>Q21+Q29</f>
        <v/>
      </c>
      <c r="R35" s="35">
        <f>R21+R29</f>
        <v/>
      </c>
      <c r="S35" s="35">
        <f>S21+S29</f>
        <v/>
      </c>
      <c r="T35" s="35">
        <f>T21+T29</f>
        <v/>
      </c>
      <c r="U35" s="35">
        <f>U21+U29</f>
        <v/>
      </c>
      <c r="V35" s="35">
        <f>V21+V29</f>
        <v/>
      </c>
      <c r="W35" s="35">
        <f>W21+W29</f>
        <v/>
      </c>
      <c r="X35" s="35">
        <f>X21+X29</f>
        <v/>
      </c>
      <c r="Y35" s="35">
        <f>Y21+Y29</f>
        <v/>
      </c>
      <c r="Z35" s="35">
        <f>Z21+Z29</f>
        <v/>
      </c>
      <c r="AA35" s="35">
        <f>AA21+AA29</f>
        <v/>
      </c>
      <c r="AB35" s="35">
        <f>AB21+AB29</f>
        <v/>
      </c>
      <c r="AC35" s="35">
        <f>AC21+AC29</f>
        <v/>
      </c>
      <c r="AD35" s="35">
        <f>AD21+AD29</f>
        <v/>
      </c>
      <c r="AE35" s="35">
        <f>AE21+AE29</f>
        <v/>
      </c>
      <c r="AF35" s="35">
        <f>AF21+AF29</f>
        <v/>
      </c>
      <c r="AG35" s="35">
        <f>AG21+AG29</f>
        <v/>
      </c>
      <c r="AH35" s="35">
        <f>AH21+AH29</f>
        <v/>
      </c>
      <c r="AI35" s="35">
        <f>AI21+AI29</f>
        <v/>
      </c>
      <c r="AJ35" s="35">
        <f>AJ21+AJ29</f>
        <v/>
      </c>
      <c r="AK35" s="35">
        <f>AK21+AK29</f>
        <v/>
      </c>
      <c r="AL35" s="35">
        <f>AL21+AL29</f>
        <v/>
      </c>
      <c r="AM35" s="35">
        <f>AM21+AM29</f>
        <v/>
      </c>
      <c r="AN35" s="35">
        <f>AN21+AN29</f>
        <v/>
      </c>
      <c r="AO35" s="35">
        <f>AO21+AO29</f>
        <v/>
      </c>
      <c r="AP35" s="35">
        <f>AP21+AP29</f>
        <v/>
      </c>
      <c r="AQ35" s="35">
        <f>AQ21+AQ29</f>
        <v/>
      </c>
      <c r="AR35" s="35">
        <f>AR21+AR29</f>
        <v/>
      </c>
      <c r="AS35" s="35">
        <f>AS21+AS29</f>
        <v/>
      </c>
      <c r="AT35" s="35">
        <f>AT21+AT29</f>
        <v/>
      </c>
      <c r="AU35" s="35">
        <f>AU21+AU29</f>
        <v/>
      </c>
      <c r="AV35" s="35">
        <f>AV21+AV29</f>
        <v/>
      </c>
      <c r="AW35" s="35">
        <f>AW21+AW29</f>
        <v/>
      </c>
      <c r="AX35" s="35">
        <f>AX21+AX29</f>
        <v/>
      </c>
      <c r="AY35" s="35">
        <f>AY21+AY29</f>
        <v/>
      </c>
      <c r="AZ35" s="35">
        <f>AZ21+AZ29</f>
        <v/>
      </c>
      <c r="BA35" s="35">
        <f>BA21+BA29</f>
        <v/>
      </c>
      <c r="BB35" s="35">
        <f>BB21+BB29</f>
        <v/>
      </c>
      <c r="BC35" s="35">
        <f>BC21+BC29</f>
        <v/>
      </c>
      <c r="BD35" s="35">
        <f>BD21+BD29</f>
        <v/>
      </c>
      <c r="BE35" s="35">
        <f>BE21+BE29</f>
        <v/>
      </c>
      <c r="BF35" s="35">
        <f>BF21+BF29</f>
        <v/>
      </c>
      <c r="BG35" s="35">
        <f>BG21+BG29</f>
        <v/>
      </c>
      <c r="BH35" s="35">
        <f>BH21+BH29</f>
        <v/>
      </c>
      <c r="BI35" s="35">
        <f>BI21+BI29</f>
        <v/>
      </c>
      <c r="BJ35" s="35">
        <f>BJ21+BJ29</f>
        <v/>
      </c>
      <c r="BK35" s="35">
        <f>BK21+BK29</f>
        <v/>
      </c>
      <c r="BL35" s="35">
        <f>BL21+BL29</f>
        <v/>
      </c>
      <c r="BM35" s="35">
        <f>BM21+BM29</f>
        <v/>
      </c>
      <c r="BN35" s="35">
        <f>BN21+BN29</f>
        <v/>
      </c>
      <c r="BO35" s="35">
        <f>BO21+BO29</f>
        <v/>
      </c>
      <c r="BP35" s="35">
        <f>BP21+BP29</f>
        <v/>
      </c>
      <c r="BQ35" s="35">
        <f>BQ21+BQ29</f>
        <v/>
      </c>
      <c r="BR35" s="35">
        <f>BR21+BR29</f>
        <v/>
      </c>
      <c r="BS35" s="35">
        <f>BS21+BS29</f>
        <v/>
      </c>
      <c r="BT35" s="35">
        <f>BT21+BT29</f>
        <v/>
      </c>
      <c r="BU35" s="35">
        <f>BU21+BU29</f>
        <v/>
      </c>
      <c r="BV35" s="35">
        <f>BV21+BV29</f>
        <v/>
      </c>
      <c r="BW35" s="35">
        <f>BW21+BW29</f>
        <v/>
      </c>
      <c r="BX35" s="35">
        <f>BX21+BX29</f>
        <v/>
      </c>
      <c r="BY35" s="35">
        <f>BY21+BY29</f>
        <v/>
      </c>
      <c r="BZ35" s="35">
        <f>BZ21+BZ29</f>
        <v/>
      </c>
      <c r="CA35" s="35">
        <f>CA21+CA29</f>
        <v/>
      </c>
      <c r="CB35" s="35">
        <f>CB21+CB29</f>
        <v/>
      </c>
      <c r="CC35" s="35">
        <f>CC21+CC29</f>
        <v/>
      </c>
      <c r="CD35" s="35">
        <f>CD21+CD29</f>
        <v/>
      </c>
      <c r="CE35" s="35">
        <f>CE21+CE29</f>
        <v/>
      </c>
      <c r="CF35" s="35">
        <f>CF21+CF29</f>
        <v/>
      </c>
      <c r="CG35" s="35">
        <f>CG21+CG29</f>
        <v/>
      </c>
      <c r="CH35" s="35">
        <f>CH21+CH29</f>
        <v/>
      </c>
      <c r="CI35" s="35">
        <f>CI21+CI29</f>
        <v/>
      </c>
      <c r="CJ35" s="35">
        <f>CJ21+CJ29</f>
        <v/>
      </c>
      <c r="CK35" s="35">
        <f>CK21+CK29</f>
        <v/>
      </c>
      <c r="CL35" s="35">
        <f>CL21+CL29</f>
        <v/>
      </c>
      <c r="CM35" s="35">
        <f>CM21+CM29</f>
        <v/>
      </c>
      <c r="CN35" s="35">
        <f>CN21+CN29</f>
        <v/>
      </c>
      <c r="CO35" s="35">
        <f>CO21+CO29</f>
        <v/>
      </c>
      <c r="CP35" s="35">
        <f>CP21+CP29</f>
        <v/>
      </c>
      <c r="CQ35" s="35">
        <f>CQ21+CQ29</f>
        <v/>
      </c>
      <c r="CR35" s="35">
        <f>CR21+CR29</f>
        <v/>
      </c>
      <c r="CS35" s="35">
        <f>CS21+CS29</f>
        <v/>
      </c>
      <c r="CT35" s="35">
        <f>CT21+CT29</f>
        <v/>
      </c>
      <c r="CU35" s="35">
        <f>CU21+CU29</f>
        <v/>
      </c>
      <c r="CV35" s="35">
        <f>CV21+CV29</f>
        <v/>
      </c>
      <c r="CW35" s="35">
        <f>CW21+CW29</f>
        <v/>
      </c>
      <c r="CX35" s="35">
        <f>CX21+CX29</f>
        <v/>
      </c>
      <c r="CY35" s="35">
        <f>CY21+CY29</f>
        <v/>
      </c>
      <c r="CZ35" s="35">
        <f>CZ21+CZ29</f>
        <v/>
      </c>
      <c r="DA35" s="35">
        <f>DA21+DA29</f>
        <v/>
      </c>
      <c r="DB35" s="35">
        <f>DB21+DB29</f>
        <v/>
      </c>
      <c r="DC35" s="35">
        <f>DC21+DC29</f>
        <v/>
      </c>
      <c r="DD35" s="35">
        <f>DD21+DD29</f>
        <v/>
      </c>
      <c r="DE35" s="35">
        <f>DE21+DE29</f>
        <v/>
      </c>
      <c r="DF35" s="35">
        <f>DF21+DF29</f>
        <v/>
      </c>
      <c r="DG35" s="35">
        <f>DG21+DG29</f>
        <v/>
      </c>
      <c r="DH35" s="35">
        <f>DH21+DH29</f>
        <v/>
      </c>
      <c r="DI35" s="35">
        <f>DI21+DI29</f>
        <v/>
      </c>
      <c r="DJ35" s="35">
        <f>DJ21+DJ29</f>
        <v/>
      </c>
      <c r="DK35" s="35">
        <f>DK21+DK29</f>
        <v/>
      </c>
      <c r="DL35" s="35">
        <f>DL21+DL29</f>
        <v/>
      </c>
      <c r="DM35" s="35">
        <f>DM21+DM29</f>
        <v/>
      </c>
      <c r="DN35" s="35">
        <f>DN21+DN29</f>
        <v/>
      </c>
      <c r="DO35" s="35">
        <f>DO21+DO29</f>
        <v/>
      </c>
      <c r="DP35" s="35">
        <f>DP21+DP29</f>
        <v/>
      </c>
      <c r="DQ35" s="35">
        <f>DQ21+DQ29</f>
        <v/>
      </c>
      <c r="DR35" s="35">
        <f>DR21+DR29</f>
        <v/>
      </c>
      <c r="DS35" s="35">
        <f>DS21+DS29</f>
        <v/>
      </c>
      <c r="DT35" s="35">
        <f>DT21+DT29</f>
        <v/>
      </c>
      <c r="DU35" s="35">
        <f>DU21+DU29</f>
        <v/>
      </c>
      <c r="DV35" s="35">
        <f>DV21+DV29</f>
        <v/>
      </c>
      <c r="DW35" s="35">
        <f>DW21+DW29</f>
        <v/>
      </c>
      <c r="DX35" s="35">
        <f>DX21+DX29</f>
        <v/>
      </c>
      <c r="DY35" s="35">
        <f>DY21+DY29</f>
        <v/>
      </c>
      <c r="DZ35" s="35">
        <f>DZ21+DZ29</f>
        <v/>
      </c>
      <c r="EA35" s="35">
        <f>EA21+EA29</f>
        <v/>
      </c>
      <c r="EB35" s="35">
        <f>EB21+EB29</f>
        <v/>
      </c>
      <c r="EC35" s="35">
        <f>EC21+EC29</f>
        <v/>
      </c>
      <c r="ED35" s="35">
        <f>ED21+ED29</f>
        <v/>
      </c>
      <c r="EE35" s="35">
        <f>EE21+EE29</f>
        <v/>
      </c>
      <c r="EF35" s="35">
        <f>EF21+EF29</f>
        <v/>
      </c>
      <c r="EG35" s="35">
        <f>EG21+EG29</f>
        <v/>
      </c>
      <c r="EH35" s="35">
        <f>EH21+EH29</f>
        <v/>
      </c>
      <c r="EI35" s="35">
        <f>EI21+EI29</f>
        <v/>
      </c>
      <c r="EJ35" s="35">
        <f>EJ21+EJ29</f>
        <v/>
      </c>
      <c r="EK35" s="35">
        <f>EK21+EK29</f>
        <v/>
      </c>
      <c r="EL35" s="35">
        <f>EL21+EL29</f>
        <v/>
      </c>
      <c r="EM35" s="35">
        <f>EM21+EM29</f>
        <v/>
      </c>
      <c r="EN35" s="35">
        <f>EN21+EN29</f>
        <v/>
      </c>
      <c r="EO35" s="35">
        <f>EO21+EO29</f>
        <v/>
      </c>
      <c r="EP35" s="35">
        <f>EP21+EP29</f>
        <v/>
      </c>
      <c r="EQ35" s="35">
        <f>EQ21+EQ29</f>
        <v/>
      </c>
      <c r="ER35" s="35">
        <f>ER21+ER29</f>
        <v/>
      </c>
      <c r="ES35" s="35">
        <f>ES21+ES29</f>
        <v/>
      </c>
      <c r="ET35" s="35">
        <f>ET21+ET29</f>
        <v/>
      </c>
      <c r="EU35" s="35">
        <f>EU21+EU29</f>
        <v/>
      </c>
      <c r="EV35" s="35">
        <f>EV21+EV29</f>
        <v/>
      </c>
      <c r="EW35" s="35">
        <f>EW21+EW29</f>
        <v/>
      </c>
      <c r="EX35" s="35">
        <f>EX21+EX29</f>
        <v/>
      </c>
      <c r="EY35" s="35">
        <f>EY21+EY29</f>
        <v/>
      </c>
      <c r="EZ35" s="35">
        <f>EZ21+EZ29</f>
        <v/>
      </c>
      <c r="FA35" s="35">
        <f>FA21+FA29</f>
        <v/>
      </c>
      <c r="FB35" s="35">
        <f>FB21+FB29</f>
        <v/>
      </c>
      <c r="FC35" s="35">
        <f>FC21+FC29</f>
        <v/>
      </c>
      <c r="FD35" s="35">
        <f>FD21+FD29</f>
        <v/>
      </c>
      <c r="FE35" s="35">
        <f>FE21+FE29</f>
        <v/>
      </c>
      <c r="FF35" s="35">
        <f>FF21+FF29</f>
        <v/>
      </c>
      <c r="FG35" s="35">
        <f>FG21+FG29</f>
        <v/>
      </c>
      <c r="FH35" s="35">
        <f>FH21+FH29</f>
        <v/>
      </c>
      <c r="FI35" s="35">
        <f>FI21+FI29</f>
        <v/>
      </c>
      <c r="FJ35" s="35">
        <f>FJ21+FJ29</f>
        <v/>
      </c>
      <c r="FK35" s="35">
        <f>FK21+FK29</f>
        <v/>
      </c>
      <c r="FL35" s="35">
        <f>FL21+FL29</f>
        <v/>
      </c>
      <c r="FM35" s="35">
        <f>FM21+FM29</f>
        <v/>
      </c>
      <c r="FN35" s="35">
        <f>FN21+FN29</f>
        <v/>
      </c>
      <c r="FO35" s="35">
        <f>FO21+FO29</f>
        <v/>
      </c>
      <c r="FP35" s="35">
        <f>FP21+FP29</f>
        <v/>
      </c>
      <c r="FQ35" s="35">
        <f>FQ21+FQ29</f>
        <v/>
      </c>
      <c r="FR35" s="35">
        <f>FR21+FR29</f>
        <v/>
      </c>
      <c r="FS35" s="35">
        <f>FS21+FS29</f>
        <v/>
      </c>
      <c r="FT35" s="35">
        <f>FT21+FT29</f>
        <v/>
      </c>
      <c r="FU35" s="35">
        <f>FU21+FU29</f>
        <v/>
      </c>
      <c r="FV35" s="35">
        <f>FV21+FV29</f>
        <v/>
      </c>
      <c r="FW35" s="35">
        <f>FW21+FW29</f>
        <v/>
      </c>
      <c r="FX35" s="35">
        <f>FX21+FX29</f>
        <v/>
      </c>
      <c r="FY35" s="35">
        <f>FY21+FY29</f>
        <v/>
      </c>
      <c r="FZ35" s="35">
        <f>FZ21+FZ29</f>
        <v/>
      </c>
      <c r="GA35" s="35">
        <f>GA21+GA29</f>
        <v/>
      </c>
    </row>
    <row r="36">
      <c r="A36" s="24" t="inlineStr">
        <is>
          <t>Total Outstanding Debt</t>
        </is>
      </c>
      <c r="D36" s="35">
        <f>D22+D30</f>
        <v/>
      </c>
      <c r="E36" s="35">
        <f>E22+E30</f>
        <v/>
      </c>
      <c r="F36" s="35">
        <f>F22+F30</f>
        <v/>
      </c>
      <c r="G36" s="35">
        <f>G22+G30</f>
        <v/>
      </c>
      <c r="H36" s="35">
        <f>H22+H30</f>
        <v/>
      </c>
      <c r="I36" s="35">
        <f>I22+I30</f>
        <v/>
      </c>
      <c r="J36" s="35">
        <f>J22+J30</f>
        <v/>
      </c>
      <c r="K36" s="35">
        <f>K22+K30</f>
        <v/>
      </c>
      <c r="L36" s="35">
        <f>L22+L30</f>
        <v/>
      </c>
      <c r="M36" s="35">
        <f>M22+M30</f>
        <v/>
      </c>
      <c r="N36" s="35">
        <f>N22+N30</f>
        <v/>
      </c>
      <c r="O36" s="35">
        <f>O22+O30</f>
        <v/>
      </c>
      <c r="P36" s="35">
        <f>P22+P30</f>
        <v/>
      </c>
      <c r="Q36" s="35">
        <f>Q22+Q30</f>
        <v/>
      </c>
      <c r="R36" s="35">
        <f>R22+R30</f>
        <v/>
      </c>
      <c r="S36" s="35">
        <f>S22+S30</f>
        <v/>
      </c>
      <c r="T36" s="35">
        <f>T22+T30</f>
        <v/>
      </c>
      <c r="U36" s="35">
        <f>U22+U30</f>
        <v/>
      </c>
      <c r="V36" s="35">
        <f>V22+V30</f>
        <v/>
      </c>
      <c r="W36" s="35">
        <f>W22+W30</f>
        <v/>
      </c>
      <c r="X36" s="35">
        <f>X22+X30</f>
        <v/>
      </c>
      <c r="Y36" s="35">
        <f>Y22+Y30</f>
        <v/>
      </c>
      <c r="Z36" s="35">
        <f>Z22+Z30</f>
        <v/>
      </c>
      <c r="AA36" s="35">
        <f>AA22+AA30</f>
        <v/>
      </c>
      <c r="AB36" s="35">
        <f>AB22+AB30</f>
        <v/>
      </c>
      <c r="AC36" s="35">
        <f>AC22+AC30</f>
        <v/>
      </c>
      <c r="AD36" s="35">
        <f>AD22+AD30</f>
        <v/>
      </c>
      <c r="AE36" s="35">
        <f>AE22+AE30</f>
        <v/>
      </c>
      <c r="AF36" s="35">
        <f>AF22+AF30</f>
        <v/>
      </c>
      <c r="AG36" s="35">
        <f>AG22+AG30</f>
        <v/>
      </c>
      <c r="AH36" s="35">
        <f>AH22+AH30</f>
        <v/>
      </c>
      <c r="AI36" s="35">
        <f>AI22+AI30</f>
        <v/>
      </c>
      <c r="AJ36" s="35">
        <f>AJ22+AJ30</f>
        <v/>
      </c>
      <c r="AK36" s="35">
        <f>AK22+AK30</f>
        <v/>
      </c>
      <c r="AL36" s="35">
        <f>AL22+AL30</f>
        <v/>
      </c>
      <c r="AM36" s="35">
        <f>AM22+AM30</f>
        <v/>
      </c>
      <c r="AN36" s="35">
        <f>AN22+AN30</f>
        <v/>
      </c>
      <c r="AO36" s="35">
        <f>AO22+AO30</f>
        <v/>
      </c>
      <c r="AP36" s="35">
        <f>AP22+AP30</f>
        <v/>
      </c>
      <c r="AQ36" s="35">
        <f>AQ22+AQ30</f>
        <v/>
      </c>
      <c r="AR36" s="35">
        <f>AR22+AR30</f>
        <v/>
      </c>
      <c r="AS36" s="35">
        <f>AS22+AS30</f>
        <v/>
      </c>
      <c r="AT36" s="35">
        <f>AT22+AT30</f>
        <v/>
      </c>
      <c r="AU36" s="35">
        <f>AU22+AU30</f>
        <v/>
      </c>
      <c r="AV36" s="35">
        <f>AV22+AV30</f>
        <v/>
      </c>
      <c r="AW36" s="35">
        <f>AW22+AW30</f>
        <v/>
      </c>
      <c r="AX36" s="35">
        <f>AX22+AX30</f>
        <v/>
      </c>
      <c r="AY36" s="35">
        <f>AY22+AY30</f>
        <v/>
      </c>
      <c r="AZ36" s="35">
        <f>AZ22+AZ30</f>
        <v/>
      </c>
      <c r="BA36" s="35">
        <f>BA22+BA30</f>
        <v/>
      </c>
      <c r="BB36" s="35">
        <f>BB22+BB30</f>
        <v/>
      </c>
      <c r="BC36" s="35">
        <f>BC22+BC30</f>
        <v/>
      </c>
      <c r="BD36" s="35">
        <f>BD22+BD30</f>
        <v/>
      </c>
      <c r="BE36" s="35">
        <f>BE22+BE30</f>
        <v/>
      </c>
      <c r="BF36" s="35">
        <f>BF22+BF30</f>
        <v/>
      </c>
      <c r="BG36" s="35">
        <f>BG22+BG30</f>
        <v/>
      </c>
      <c r="BH36" s="35">
        <f>BH22+BH30</f>
        <v/>
      </c>
      <c r="BI36" s="35">
        <f>BI22+BI30</f>
        <v/>
      </c>
      <c r="BJ36" s="35">
        <f>BJ22+BJ30</f>
        <v/>
      </c>
      <c r="BK36" s="35">
        <f>BK22+BK30</f>
        <v/>
      </c>
      <c r="BL36" s="35">
        <f>BL22+BL30</f>
        <v/>
      </c>
      <c r="BM36" s="35">
        <f>BM22+BM30</f>
        <v/>
      </c>
      <c r="BN36" s="35">
        <f>BN22+BN30</f>
        <v/>
      </c>
      <c r="BO36" s="35">
        <f>BO22+BO30</f>
        <v/>
      </c>
      <c r="BP36" s="35">
        <f>BP22+BP30</f>
        <v/>
      </c>
      <c r="BQ36" s="35">
        <f>BQ22+BQ30</f>
        <v/>
      </c>
      <c r="BR36" s="35">
        <f>BR22+BR30</f>
        <v/>
      </c>
      <c r="BS36" s="35">
        <f>BS22+BS30</f>
        <v/>
      </c>
      <c r="BT36" s="35">
        <f>BT22+BT30</f>
        <v/>
      </c>
      <c r="BU36" s="35">
        <f>BU22+BU30</f>
        <v/>
      </c>
      <c r="BV36" s="35">
        <f>BV22+BV30</f>
        <v/>
      </c>
      <c r="BW36" s="35">
        <f>BW22+BW30</f>
        <v/>
      </c>
      <c r="BX36" s="35">
        <f>BX22+BX30</f>
        <v/>
      </c>
      <c r="BY36" s="35">
        <f>BY22+BY30</f>
        <v/>
      </c>
      <c r="BZ36" s="35">
        <f>BZ22+BZ30</f>
        <v/>
      </c>
      <c r="CA36" s="35">
        <f>CA22+CA30</f>
        <v/>
      </c>
      <c r="CB36" s="35">
        <f>CB22+CB30</f>
        <v/>
      </c>
      <c r="CC36" s="35">
        <f>CC22+CC30</f>
        <v/>
      </c>
      <c r="CD36" s="35">
        <f>CD22+CD30</f>
        <v/>
      </c>
      <c r="CE36" s="35">
        <f>CE22+CE30</f>
        <v/>
      </c>
      <c r="CF36" s="35">
        <f>CF22+CF30</f>
        <v/>
      </c>
      <c r="CG36" s="35">
        <f>CG22+CG30</f>
        <v/>
      </c>
      <c r="CH36" s="35">
        <f>CH22+CH30</f>
        <v/>
      </c>
      <c r="CI36" s="35">
        <f>CI22+CI30</f>
        <v/>
      </c>
      <c r="CJ36" s="35">
        <f>CJ22+CJ30</f>
        <v/>
      </c>
      <c r="CK36" s="35">
        <f>CK22+CK30</f>
        <v/>
      </c>
      <c r="CL36" s="35">
        <f>CL22+CL30</f>
        <v/>
      </c>
      <c r="CM36" s="35">
        <f>CM22+CM30</f>
        <v/>
      </c>
      <c r="CN36" s="35">
        <f>CN22+CN30</f>
        <v/>
      </c>
      <c r="CO36" s="35">
        <f>CO22+CO30</f>
        <v/>
      </c>
      <c r="CP36" s="35">
        <f>CP22+CP30</f>
        <v/>
      </c>
      <c r="CQ36" s="35">
        <f>CQ22+CQ30</f>
        <v/>
      </c>
      <c r="CR36" s="35">
        <f>CR22+CR30</f>
        <v/>
      </c>
      <c r="CS36" s="35">
        <f>CS22+CS30</f>
        <v/>
      </c>
      <c r="CT36" s="35">
        <f>CT22+CT30</f>
        <v/>
      </c>
      <c r="CU36" s="35">
        <f>CU22+CU30</f>
        <v/>
      </c>
      <c r="CV36" s="35">
        <f>CV22+CV30</f>
        <v/>
      </c>
      <c r="CW36" s="35">
        <f>CW22+CW30</f>
        <v/>
      </c>
      <c r="CX36" s="35">
        <f>CX22+CX30</f>
        <v/>
      </c>
      <c r="CY36" s="35">
        <f>CY22+CY30</f>
        <v/>
      </c>
      <c r="CZ36" s="35">
        <f>CZ22+CZ30</f>
        <v/>
      </c>
      <c r="DA36" s="35">
        <f>DA22+DA30</f>
        <v/>
      </c>
      <c r="DB36" s="35">
        <f>DB22+DB30</f>
        <v/>
      </c>
      <c r="DC36" s="35">
        <f>DC22+DC30</f>
        <v/>
      </c>
      <c r="DD36" s="35">
        <f>DD22+DD30</f>
        <v/>
      </c>
      <c r="DE36" s="35">
        <f>DE22+DE30</f>
        <v/>
      </c>
      <c r="DF36" s="35">
        <f>DF22+DF30</f>
        <v/>
      </c>
      <c r="DG36" s="35">
        <f>DG22+DG30</f>
        <v/>
      </c>
      <c r="DH36" s="35">
        <f>DH22+DH30</f>
        <v/>
      </c>
      <c r="DI36" s="35">
        <f>DI22+DI30</f>
        <v/>
      </c>
      <c r="DJ36" s="35">
        <f>DJ22+DJ30</f>
        <v/>
      </c>
      <c r="DK36" s="35">
        <f>DK22+DK30</f>
        <v/>
      </c>
      <c r="DL36" s="35">
        <f>DL22+DL30</f>
        <v/>
      </c>
      <c r="DM36" s="35">
        <f>DM22+DM30</f>
        <v/>
      </c>
      <c r="DN36" s="35">
        <f>DN22+DN30</f>
        <v/>
      </c>
      <c r="DO36" s="35">
        <f>DO22+DO30</f>
        <v/>
      </c>
      <c r="DP36" s="35">
        <f>DP22+DP30</f>
        <v/>
      </c>
      <c r="DQ36" s="35">
        <f>DQ22+DQ30</f>
        <v/>
      </c>
      <c r="DR36" s="35">
        <f>DR22+DR30</f>
        <v/>
      </c>
      <c r="DS36" s="35">
        <f>DS22+DS30</f>
        <v/>
      </c>
      <c r="DT36" s="35">
        <f>DT22+DT30</f>
        <v/>
      </c>
      <c r="DU36" s="35">
        <f>DU22+DU30</f>
        <v/>
      </c>
      <c r="DV36" s="35">
        <f>DV22+DV30</f>
        <v/>
      </c>
      <c r="DW36" s="35">
        <f>DW22+DW30</f>
        <v/>
      </c>
      <c r="DX36" s="35">
        <f>DX22+DX30</f>
        <v/>
      </c>
      <c r="DY36" s="35">
        <f>DY22+DY30</f>
        <v/>
      </c>
      <c r="DZ36" s="35">
        <f>DZ22+DZ30</f>
        <v/>
      </c>
      <c r="EA36" s="35">
        <f>EA22+EA30</f>
        <v/>
      </c>
      <c r="EB36" s="35">
        <f>EB22+EB30</f>
        <v/>
      </c>
      <c r="EC36" s="35">
        <f>EC22+EC30</f>
        <v/>
      </c>
      <c r="ED36" s="35">
        <f>ED22+ED30</f>
        <v/>
      </c>
      <c r="EE36" s="35">
        <f>EE22+EE30</f>
        <v/>
      </c>
      <c r="EF36" s="35">
        <f>EF22+EF30</f>
        <v/>
      </c>
      <c r="EG36" s="35">
        <f>EG22+EG30</f>
        <v/>
      </c>
      <c r="EH36" s="35">
        <f>EH22+EH30</f>
        <v/>
      </c>
      <c r="EI36" s="35">
        <f>EI22+EI30</f>
        <v/>
      </c>
      <c r="EJ36" s="35">
        <f>EJ22+EJ30</f>
        <v/>
      </c>
      <c r="EK36" s="35">
        <f>EK22+EK30</f>
        <v/>
      </c>
      <c r="EL36" s="35">
        <f>EL22+EL30</f>
        <v/>
      </c>
      <c r="EM36" s="35">
        <f>EM22+EM30</f>
        <v/>
      </c>
      <c r="EN36" s="35">
        <f>EN22+EN30</f>
        <v/>
      </c>
      <c r="EO36" s="35">
        <f>EO22+EO30</f>
        <v/>
      </c>
      <c r="EP36" s="35">
        <f>EP22+EP30</f>
        <v/>
      </c>
      <c r="EQ36" s="35">
        <f>EQ22+EQ30</f>
        <v/>
      </c>
      <c r="ER36" s="35">
        <f>ER22+ER30</f>
        <v/>
      </c>
      <c r="ES36" s="35">
        <f>ES22+ES30</f>
        <v/>
      </c>
      <c r="ET36" s="35">
        <f>ET22+ET30</f>
        <v/>
      </c>
      <c r="EU36" s="35">
        <f>EU22+EU30</f>
        <v/>
      </c>
      <c r="EV36" s="35">
        <f>EV22+EV30</f>
        <v/>
      </c>
      <c r="EW36" s="35">
        <f>EW22+EW30</f>
        <v/>
      </c>
      <c r="EX36" s="35">
        <f>EX22+EX30</f>
        <v/>
      </c>
      <c r="EY36" s="35">
        <f>EY22+EY30</f>
        <v/>
      </c>
      <c r="EZ36" s="35">
        <f>EZ22+EZ30</f>
        <v/>
      </c>
      <c r="FA36" s="35">
        <f>FA22+FA30</f>
        <v/>
      </c>
      <c r="FB36" s="35">
        <f>FB22+FB30</f>
        <v/>
      </c>
      <c r="FC36" s="35">
        <f>FC22+FC30</f>
        <v/>
      </c>
      <c r="FD36" s="35">
        <f>FD22+FD30</f>
        <v/>
      </c>
      <c r="FE36" s="35">
        <f>FE22+FE30</f>
        <v/>
      </c>
      <c r="FF36" s="35">
        <f>FF22+FF30</f>
        <v/>
      </c>
      <c r="FG36" s="35">
        <f>FG22+FG30</f>
        <v/>
      </c>
      <c r="FH36" s="35">
        <f>FH22+FH30</f>
        <v/>
      </c>
      <c r="FI36" s="35">
        <f>FI22+FI30</f>
        <v/>
      </c>
      <c r="FJ36" s="35">
        <f>FJ22+FJ30</f>
        <v/>
      </c>
      <c r="FK36" s="35">
        <f>FK22+FK30</f>
        <v/>
      </c>
      <c r="FL36" s="35">
        <f>FL22+FL30</f>
        <v/>
      </c>
      <c r="FM36" s="35">
        <f>FM22+FM30</f>
        <v/>
      </c>
      <c r="FN36" s="35">
        <f>FN22+FN30</f>
        <v/>
      </c>
      <c r="FO36" s="35">
        <f>FO22+FO30</f>
        <v/>
      </c>
      <c r="FP36" s="35">
        <f>FP22+FP30</f>
        <v/>
      </c>
      <c r="FQ36" s="35">
        <f>FQ22+FQ30</f>
        <v/>
      </c>
      <c r="FR36" s="35">
        <f>FR22+FR30</f>
        <v/>
      </c>
      <c r="FS36" s="35">
        <f>FS22+FS30</f>
        <v/>
      </c>
      <c r="FT36" s="35">
        <f>FT22+FT30</f>
        <v/>
      </c>
      <c r="FU36" s="35">
        <f>FU22+FU30</f>
        <v/>
      </c>
      <c r="FV36" s="35">
        <f>FV22+FV30</f>
        <v/>
      </c>
      <c r="FW36" s="35">
        <f>FW22+FW30</f>
        <v/>
      </c>
      <c r="FX36" s="35">
        <f>FX22+FX30</f>
        <v/>
      </c>
      <c r="FY36" s="35">
        <f>FY22+FY30</f>
        <v/>
      </c>
      <c r="FZ36" s="35">
        <f>FZ22+FZ30</f>
        <v/>
      </c>
      <c r="GA36" s="35">
        <f>GA22+GA30</f>
        <v/>
      </c>
    </row>
    <row r="37">
      <c r="A37" s="24" t="inlineStr">
        <is>
          <t>Total Interest Expense</t>
        </is>
      </c>
      <c r="C37" s="35">
        <f>SUM(D37:GA37)</f>
        <v/>
      </c>
      <c r="D37" s="49">
        <f>D23+D31</f>
        <v/>
      </c>
      <c r="E37" s="49">
        <f>E23+E31</f>
        <v/>
      </c>
      <c r="F37" s="49">
        <f>F23+F31</f>
        <v/>
      </c>
      <c r="G37" s="49">
        <f>G23+G31</f>
        <v/>
      </c>
      <c r="H37" s="49">
        <f>H23+H31</f>
        <v/>
      </c>
      <c r="I37" s="49">
        <f>I23+I31</f>
        <v/>
      </c>
      <c r="J37" s="49">
        <f>J23+J31</f>
        <v/>
      </c>
      <c r="K37" s="49">
        <f>K23+K31</f>
        <v/>
      </c>
      <c r="L37" s="49">
        <f>L23+L31</f>
        <v/>
      </c>
      <c r="M37" s="49">
        <f>M23+M31</f>
        <v/>
      </c>
      <c r="N37" s="49">
        <f>N23+N31</f>
        <v/>
      </c>
      <c r="O37" s="49">
        <f>O23+O31</f>
        <v/>
      </c>
      <c r="P37" s="49">
        <f>P23+P31</f>
        <v/>
      </c>
      <c r="Q37" s="49">
        <f>Q23+Q31</f>
        <v/>
      </c>
      <c r="R37" s="49">
        <f>R23+R31</f>
        <v/>
      </c>
      <c r="S37" s="49">
        <f>S23+S31</f>
        <v/>
      </c>
      <c r="T37" s="49">
        <f>T23+T31</f>
        <v/>
      </c>
      <c r="U37" s="49">
        <f>U23+U31</f>
        <v/>
      </c>
      <c r="V37" s="49">
        <f>V23+V31</f>
        <v/>
      </c>
      <c r="W37" s="49">
        <f>W23+W31</f>
        <v/>
      </c>
      <c r="X37" s="49">
        <f>X23+X31</f>
        <v/>
      </c>
      <c r="Y37" s="49">
        <f>Y23+Y31</f>
        <v/>
      </c>
      <c r="Z37" s="49">
        <f>Z23+Z31</f>
        <v/>
      </c>
      <c r="AA37" s="49">
        <f>AA23+AA31</f>
        <v/>
      </c>
      <c r="AB37" s="49">
        <f>AB23+AB31</f>
        <v/>
      </c>
      <c r="AC37" s="49">
        <f>AC23+AC31</f>
        <v/>
      </c>
      <c r="AD37" s="49">
        <f>AD23+AD31</f>
        <v/>
      </c>
      <c r="AE37" s="49">
        <f>AE23+AE31</f>
        <v/>
      </c>
      <c r="AF37" s="49">
        <f>AF23+AF31</f>
        <v/>
      </c>
      <c r="AG37" s="49">
        <f>AG23+AG31</f>
        <v/>
      </c>
      <c r="AH37" s="49">
        <f>AH23+AH31</f>
        <v/>
      </c>
      <c r="AI37" s="49">
        <f>AI23+AI31</f>
        <v/>
      </c>
      <c r="AJ37" s="49">
        <f>AJ23+AJ31</f>
        <v/>
      </c>
      <c r="AK37" s="49">
        <f>AK23+AK31</f>
        <v/>
      </c>
      <c r="AL37" s="49">
        <f>AL23+AL31</f>
        <v/>
      </c>
      <c r="AM37" s="49">
        <f>AM23+AM31</f>
        <v/>
      </c>
      <c r="AN37" s="49">
        <f>AN23+AN31</f>
        <v/>
      </c>
      <c r="AO37" s="49">
        <f>AO23+AO31</f>
        <v/>
      </c>
      <c r="AP37" s="49">
        <f>AP23+AP31</f>
        <v/>
      </c>
      <c r="AQ37" s="49">
        <f>AQ23+AQ31</f>
        <v/>
      </c>
      <c r="AR37" s="49">
        <f>AR23+AR31</f>
        <v/>
      </c>
      <c r="AS37" s="49">
        <f>AS23+AS31</f>
        <v/>
      </c>
      <c r="AT37" s="49">
        <f>AT23+AT31</f>
        <v/>
      </c>
      <c r="AU37" s="49">
        <f>AU23+AU31</f>
        <v/>
      </c>
      <c r="AV37" s="49">
        <f>AV23+AV31</f>
        <v/>
      </c>
      <c r="AW37" s="49">
        <f>AW23+AW31</f>
        <v/>
      </c>
      <c r="AX37" s="49">
        <f>AX23+AX31</f>
        <v/>
      </c>
      <c r="AY37" s="49">
        <f>AY23+AY31</f>
        <v/>
      </c>
      <c r="AZ37" s="49">
        <f>AZ23+AZ31</f>
        <v/>
      </c>
      <c r="BA37" s="49">
        <f>BA23+BA31</f>
        <v/>
      </c>
      <c r="BB37" s="49">
        <f>BB23+BB31</f>
        <v/>
      </c>
      <c r="BC37" s="49">
        <f>BC23+BC31</f>
        <v/>
      </c>
      <c r="BD37" s="49">
        <f>BD23+BD31</f>
        <v/>
      </c>
      <c r="BE37" s="49">
        <f>BE23+BE31</f>
        <v/>
      </c>
      <c r="BF37" s="49">
        <f>BF23+BF31</f>
        <v/>
      </c>
      <c r="BG37" s="49">
        <f>BG23+BG31</f>
        <v/>
      </c>
      <c r="BH37" s="49">
        <f>BH23+BH31</f>
        <v/>
      </c>
      <c r="BI37" s="49">
        <f>BI23+BI31</f>
        <v/>
      </c>
      <c r="BJ37" s="49">
        <f>BJ23+BJ31</f>
        <v/>
      </c>
      <c r="BK37" s="49">
        <f>BK23+BK31</f>
        <v/>
      </c>
      <c r="BL37" s="49">
        <f>BL23+BL31</f>
        <v/>
      </c>
      <c r="BM37" s="49">
        <f>BM23+BM31</f>
        <v/>
      </c>
      <c r="BN37" s="49">
        <f>BN23+BN31</f>
        <v/>
      </c>
      <c r="BO37" s="49">
        <f>BO23+BO31</f>
        <v/>
      </c>
      <c r="BP37" s="49">
        <f>BP23+BP31</f>
        <v/>
      </c>
      <c r="BQ37" s="49">
        <f>BQ23+BQ31</f>
        <v/>
      </c>
      <c r="BR37" s="49">
        <f>BR23+BR31</f>
        <v/>
      </c>
      <c r="BS37" s="49">
        <f>BS23+BS31</f>
        <v/>
      </c>
      <c r="BT37" s="49">
        <f>BT23+BT31</f>
        <v/>
      </c>
      <c r="BU37" s="49">
        <f>BU23+BU31</f>
        <v/>
      </c>
      <c r="BV37" s="49">
        <f>BV23+BV31</f>
        <v/>
      </c>
      <c r="BW37" s="49">
        <f>BW23+BW31</f>
        <v/>
      </c>
      <c r="BX37" s="49">
        <f>BX23+BX31</f>
        <v/>
      </c>
      <c r="BY37" s="49">
        <f>BY23+BY31</f>
        <v/>
      </c>
      <c r="BZ37" s="49">
        <f>BZ23+BZ31</f>
        <v/>
      </c>
      <c r="CA37" s="49">
        <f>CA23+CA31</f>
        <v/>
      </c>
      <c r="CB37" s="49">
        <f>CB23+CB31</f>
        <v/>
      </c>
      <c r="CC37" s="49">
        <f>CC23+CC31</f>
        <v/>
      </c>
      <c r="CD37" s="49">
        <f>CD23+CD31</f>
        <v/>
      </c>
      <c r="CE37" s="49">
        <f>CE23+CE31</f>
        <v/>
      </c>
      <c r="CF37" s="49">
        <f>CF23+CF31</f>
        <v/>
      </c>
      <c r="CG37" s="49">
        <f>CG23+CG31</f>
        <v/>
      </c>
      <c r="CH37" s="49">
        <f>CH23+CH31</f>
        <v/>
      </c>
      <c r="CI37" s="49">
        <f>CI23+CI31</f>
        <v/>
      </c>
      <c r="CJ37" s="49">
        <f>CJ23+CJ31</f>
        <v/>
      </c>
      <c r="CK37" s="49">
        <f>CK23+CK31</f>
        <v/>
      </c>
      <c r="CL37" s="49">
        <f>CL23+CL31</f>
        <v/>
      </c>
      <c r="CM37" s="49">
        <f>CM23+CM31</f>
        <v/>
      </c>
      <c r="CN37" s="49">
        <f>CN23+CN31</f>
        <v/>
      </c>
      <c r="CO37" s="49">
        <f>CO23+CO31</f>
        <v/>
      </c>
      <c r="CP37" s="49">
        <f>CP23+CP31</f>
        <v/>
      </c>
      <c r="CQ37" s="49">
        <f>CQ23+CQ31</f>
        <v/>
      </c>
      <c r="CR37" s="49">
        <f>CR23+CR31</f>
        <v/>
      </c>
      <c r="CS37" s="49">
        <f>CS23+CS31</f>
        <v/>
      </c>
      <c r="CT37" s="49">
        <f>CT23+CT31</f>
        <v/>
      </c>
      <c r="CU37" s="49">
        <f>CU23+CU31</f>
        <v/>
      </c>
      <c r="CV37" s="49">
        <f>CV23+CV31</f>
        <v/>
      </c>
      <c r="CW37" s="49">
        <f>CW23+CW31</f>
        <v/>
      </c>
      <c r="CX37" s="49">
        <f>CX23+CX31</f>
        <v/>
      </c>
      <c r="CY37" s="49">
        <f>CY23+CY31</f>
        <v/>
      </c>
      <c r="CZ37" s="49">
        <f>CZ23+CZ31</f>
        <v/>
      </c>
      <c r="DA37" s="49">
        <f>DA23+DA31</f>
        <v/>
      </c>
      <c r="DB37" s="49">
        <f>DB23+DB31</f>
        <v/>
      </c>
      <c r="DC37" s="49">
        <f>DC23+DC31</f>
        <v/>
      </c>
      <c r="DD37" s="49">
        <f>DD23+DD31</f>
        <v/>
      </c>
      <c r="DE37" s="49">
        <f>DE23+DE31</f>
        <v/>
      </c>
      <c r="DF37" s="49">
        <f>DF23+DF31</f>
        <v/>
      </c>
      <c r="DG37" s="49">
        <f>DG23+DG31</f>
        <v/>
      </c>
      <c r="DH37" s="49">
        <f>DH23+DH31</f>
        <v/>
      </c>
      <c r="DI37" s="49">
        <f>DI23+DI31</f>
        <v/>
      </c>
      <c r="DJ37" s="49">
        <f>DJ23+DJ31</f>
        <v/>
      </c>
      <c r="DK37" s="49">
        <f>DK23+DK31</f>
        <v/>
      </c>
      <c r="DL37" s="49">
        <f>DL23+DL31</f>
        <v/>
      </c>
      <c r="DM37" s="49">
        <f>DM23+DM31</f>
        <v/>
      </c>
      <c r="DN37" s="49">
        <f>DN23+DN31</f>
        <v/>
      </c>
      <c r="DO37" s="49">
        <f>DO23+DO31</f>
        <v/>
      </c>
      <c r="DP37" s="49">
        <f>DP23+DP31</f>
        <v/>
      </c>
      <c r="DQ37" s="49">
        <f>DQ23+DQ31</f>
        <v/>
      </c>
      <c r="DR37" s="49">
        <f>DR23+DR31</f>
        <v/>
      </c>
      <c r="DS37" s="49">
        <f>DS23+DS31</f>
        <v/>
      </c>
      <c r="DT37" s="49">
        <f>DT23+DT31</f>
        <v/>
      </c>
      <c r="DU37" s="49">
        <f>DU23+DU31</f>
        <v/>
      </c>
      <c r="DV37" s="49">
        <f>DV23+DV31</f>
        <v/>
      </c>
      <c r="DW37" s="49">
        <f>DW23+DW31</f>
        <v/>
      </c>
      <c r="DX37" s="49">
        <f>DX23+DX31</f>
        <v/>
      </c>
      <c r="DY37" s="49">
        <f>DY23+DY31</f>
        <v/>
      </c>
      <c r="DZ37" s="49">
        <f>DZ23+DZ31</f>
        <v/>
      </c>
      <c r="EA37" s="49">
        <f>EA23+EA31</f>
        <v/>
      </c>
      <c r="EB37" s="49">
        <f>EB23+EB31</f>
        <v/>
      </c>
      <c r="EC37" s="49">
        <f>EC23+EC31</f>
        <v/>
      </c>
      <c r="ED37" s="49">
        <f>ED23+ED31</f>
        <v/>
      </c>
      <c r="EE37" s="49">
        <f>EE23+EE31</f>
        <v/>
      </c>
      <c r="EF37" s="49">
        <f>EF23+EF31</f>
        <v/>
      </c>
      <c r="EG37" s="49">
        <f>EG23+EG31</f>
        <v/>
      </c>
      <c r="EH37" s="49">
        <f>EH23+EH31</f>
        <v/>
      </c>
      <c r="EI37" s="49">
        <f>EI23+EI31</f>
        <v/>
      </c>
      <c r="EJ37" s="49">
        <f>EJ23+EJ31</f>
        <v/>
      </c>
      <c r="EK37" s="49">
        <f>EK23+EK31</f>
        <v/>
      </c>
      <c r="EL37" s="49">
        <f>EL23+EL31</f>
        <v/>
      </c>
      <c r="EM37" s="49">
        <f>EM23+EM31</f>
        <v/>
      </c>
      <c r="EN37" s="49">
        <f>EN23+EN31</f>
        <v/>
      </c>
      <c r="EO37" s="49">
        <f>EO23+EO31</f>
        <v/>
      </c>
      <c r="EP37" s="49">
        <f>EP23+EP31</f>
        <v/>
      </c>
      <c r="EQ37" s="49">
        <f>EQ23+EQ31</f>
        <v/>
      </c>
      <c r="ER37" s="49">
        <f>ER23+ER31</f>
        <v/>
      </c>
      <c r="ES37" s="49">
        <f>ES23+ES31</f>
        <v/>
      </c>
      <c r="ET37" s="49">
        <f>ET23+ET31</f>
        <v/>
      </c>
      <c r="EU37" s="49">
        <f>EU23+EU31</f>
        <v/>
      </c>
      <c r="EV37" s="49">
        <f>EV23+EV31</f>
        <v/>
      </c>
      <c r="EW37" s="49">
        <f>EW23+EW31</f>
        <v/>
      </c>
      <c r="EX37" s="49">
        <f>EX23+EX31</f>
        <v/>
      </c>
      <c r="EY37" s="49">
        <f>EY23+EY31</f>
        <v/>
      </c>
      <c r="EZ37" s="49">
        <f>EZ23+EZ31</f>
        <v/>
      </c>
      <c r="FA37" s="49">
        <f>FA23+FA31</f>
        <v/>
      </c>
      <c r="FB37" s="49">
        <f>FB23+FB31</f>
        <v/>
      </c>
      <c r="FC37" s="49">
        <f>FC23+FC31</f>
        <v/>
      </c>
      <c r="FD37" s="49">
        <f>FD23+FD31</f>
        <v/>
      </c>
      <c r="FE37" s="49">
        <f>FE23+FE31</f>
        <v/>
      </c>
      <c r="FF37" s="49">
        <f>FF23+FF31</f>
        <v/>
      </c>
      <c r="FG37" s="49">
        <f>FG23+FG31</f>
        <v/>
      </c>
      <c r="FH37" s="49">
        <f>FH23+FH31</f>
        <v/>
      </c>
      <c r="FI37" s="49">
        <f>FI23+FI31</f>
        <v/>
      </c>
      <c r="FJ37" s="49">
        <f>FJ23+FJ31</f>
        <v/>
      </c>
      <c r="FK37" s="49">
        <f>FK23+FK31</f>
        <v/>
      </c>
      <c r="FL37" s="49">
        <f>FL23+FL31</f>
        <v/>
      </c>
      <c r="FM37" s="49">
        <f>FM23+FM31</f>
        <v/>
      </c>
      <c r="FN37" s="49">
        <f>FN23+FN31</f>
        <v/>
      </c>
      <c r="FO37" s="49">
        <f>FO23+FO31</f>
        <v/>
      </c>
      <c r="FP37" s="49">
        <f>FP23+FP31</f>
        <v/>
      </c>
      <c r="FQ37" s="49">
        <f>FQ23+FQ31</f>
        <v/>
      </c>
      <c r="FR37" s="49">
        <f>FR23+FR31</f>
        <v/>
      </c>
      <c r="FS37" s="49">
        <f>FS23+FS31</f>
        <v/>
      </c>
      <c r="FT37" s="49">
        <f>FT23+FT31</f>
        <v/>
      </c>
      <c r="FU37" s="49">
        <f>FU23+FU31</f>
        <v/>
      </c>
      <c r="FV37" s="49">
        <f>FV23+FV31</f>
        <v/>
      </c>
      <c r="FW37" s="49">
        <f>FW23+FW31</f>
        <v/>
      </c>
      <c r="FX37" s="49">
        <f>FX23+FX31</f>
        <v/>
      </c>
      <c r="FY37" s="49">
        <f>FY23+FY31</f>
        <v/>
      </c>
      <c r="FZ37" s="49">
        <f>FZ23+FZ31</f>
        <v/>
      </c>
      <c r="GA37" s="49">
        <f>GA23+GA31</f>
        <v/>
      </c>
    </row>
  </sheetData>
  <dataValidations count="1">
    <dataValidation sqref="B19" showDropDown="0" showInputMessage="0" showErrorMessage="0" allowBlank="0" type="list">
      <formula1>"Equal Principal,Annuity,Bullet,Sculpted"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0000FF"/>
    <outlinePr summaryBelow="1" summaryRight="1"/>
    <pageSetUpPr/>
  </sheetPr>
  <dimension ref="A1:E26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</cols>
  <sheetData>
    <row r="1">
      <c r="A1" s="23" t="inlineStr">
        <is>
          <t>TAXATION &amp; ROYALTIES</t>
        </is>
      </c>
      <c r="B1" s="23" t="n"/>
      <c r="C1" s="23" t="n"/>
      <c r="D1" s="23" t="n"/>
      <c r="E1" s="23" t="n"/>
    </row>
    <row r="3">
      <c r="A3" s="34" t="inlineStr">
        <is>
          <t>Corporate Income Tax</t>
        </is>
      </c>
      <c r="B3" s="34" t="n"/>
      <c r="C3" s="34" t="n"/>
      <c r="D3" s="34" t="n"/>
      <c r="E3" s="34" t="n"/>
    </row>
    <row r="4">
      <c r="A4" s="24" t="inlineStr">
        <is>
          <t>Corporate Tax Rate</t>
        </is>
      </c>
      <c r="B4" s="56" t="n">
        <v>0.27</v>
      </c>
    </row>
    <row r="5">
      <c r="A5" s="24" t="inlineStr">
        <is>
          <t>Tax Loss Carry-Forward Allowed?</t>
        </is>
      </c>
      <c r="B5" s="54" t="inlineStr">
        <is>
          <t>Yes</t>
        </is>
      </c>
    </row>
    <row r="6">
      <c r="A6" s="24" t="inlineStr">
        <is>
          <t>Loss Carry-Forward Limit (years)</t>
        </is>
      </c>
      <c r="B6" s="54" t="n">
        <v>10</v>
      </c>
    </row>
    <row r="8">
      <c r="A8" s="34" t="inlineStr">
        <is>
          <t>Mining Royalties</t>
        </is>
      </c>
      <c r="B8" s="34" t="n"/>
      <c r="C8" s="34" t="n"/>
      <c r="D8" s="34" t="n"/>
      <c r="E8" s="34" t="n"/>
    </row>
    <row r="9">
      <c r="A9" s="24" t="inlineStr">
        <is>
          <t>Royalty Type</t>
        </is>
      </c>
      <c r="B9" s="54" t="inlineStr">
        <is>
          <t>Ad Valorem (Revenue)</t>
        </is>
      </c>
    </row>
    <row r="10">
      <c r="A10" s="24" t="inlineStr">
        <is>
          <t>Royalty Rate</t>
        </is>
      </c>
      <c r="B10" s="56" t="n">
        <v>0.035</v>
      </c>
    </row>
    <row r="12">
      <c r="A12" s="34" t="inlineStr">
        <is>
          <t>Withholding Tax</t>
        </is>
      </c>
      <c r="B12" s="34" t="n"/>
      <c r="C12" s="34" t="n"/>
      <c r="D12" s="34" t="n"/>
      <c r="E12" s="34" t="n"/>
    </row>
    <row r="13">
      <c r="A13" s="24" t="inlineStr">
        <is>
          <t>Dividend Withholding Tax</t>
        </is>
      </c>
      <c r="B13" s="41" t="n">
        <v>0.1</v>
      </c>
    </row>
    <row r="14">
      <c r="A14" s="24" t="inlineStr">
        <is>
          <t>Interest Withholding Tax</t>
        </is>
      </c>
      <c r="B14" s="41" t="n">
        <v>0.15</v>
      </c>
    </row>
    <row r="16">
      <c r="A16" s="34" t="inlineStr">
        <is>
          <t>Tax Depreciation</t>
        </is>
      </c>
      <c r="B16" s="34" t="n"/>
      <c r="C16" s="34" t="n"/>
      <c r="D16" s="34" t="n"/>
      <c r="E16" s="34" t="n"/>
    </row>
    <row r="17">
      <c r="A17" s="24" t="inlineStr">
        <is>
          <t>Pre-Dev CapEx Depreciation Method</t>
        </is>
      </c>
      <c r="B17" s="54" t="inlineStr">
        <is>
          <t>Straight Line</t>
        </is>
      </c>
    </row>
    <row r="18">
      <c r="A18" s="24" t="inlineStr">
        <is>
          <t>Pre-Dev Depreciation Period (months)</t>
        </is>
      </c>
      <c r="B18" s="54" t="n">
        <v>60</v>
      </c>
    </row>
    <row r="19">
      <c r="A19" s="24" t="inlineStr">
        <is>
          <t>Development CapEx Depreciation Method</t>
        </is>
      </c>
      <c r="B19" s="54" t="inlineStr">
        <is>
          <t>Units of Production</t>
        </is>
      </c>
    </row>
    <row r="20">
      <c r="A20" s="24" t="inlineStr">
        <is>
          <t>Development Depreciation Period (months)</t>
        </is>
      </c>
      <c r="B20" s="54" t="n">
        <v>126</v>
      </c>
    </row>
    <row r="21">
      <c r="A21" s="24" t="inlineStr">
        <is>
          <t>Sustaining CapEx Depreciation (months)</t>
        </is>
      </c>
      <c r="B21" s="54" t="n">
        <v>60</v>
      </c>
    </row>
    <row r="23">
      <c r="A23" s="34" t="inlineStr">
        <is>
          <t>Investment Allowances / Tax Incentives</t>
        </is>
      </c>
      <c r="B23" s="34" t="n"/>
      <c r="C23" s="34" t="n"/>
      <c r="D23" s="34" t="n"/>
      <c r="E23" s="34" t="n"/>
    </row>
    <row r="24">
      <c r="A24" s="24" t="inlineStr">
        <is>
          <t>Investment Tax Credit</t>
        </is>
      </c>
      <c r="B24" s="41" t="n">
        <v>0</v>
      </c>
    </row>
    <row r="25">
      <c r="A25" s="24" t="inlineStr">
        <is>
          <t>Accelerated Depreciation Allowance</t>
        </is>
      </c>
      <c r="B25" s="41" t="n">
        <v>0</v>
      </c>
    </row>
    <row r="26">
      <c r="A26" s="24" t="inlineStr">
        <is>
          <t>Tax Holiday Period (months)</t>
        </is>
      </c>
      <c r="B26" s="54" t="n">
        <v>0</v>
      </c>
    </row>
  </sheetData>
  <dataValidations count="4">
    <dataValidation sqref="B5" showDropDown="0" showInputMessage="0" showErrorMessage="0" allowBlank="0" type="list">
      <formula1>"Yes,No"</formula1>
    </dataValidation>
    <dataValidation sqref="B9" showDropDown="0" showInputMessage="0" showErrorMessage="0" allowBlank="0" type="list">
      <formula1>"Ad Valorem (Revenue),Profit-based,Specific (per unit),Sliding Scale"</formula1>
    </dataValidation>
    <dataValidation sqref="B17" showDropDown="0" showInputMessage="0" showErrorMessage="0" allowBlank="0" type="list">
      <formula1>"Straight Line,Declining Balance,Units of Production"</formula1>
    </dataValidation>
    <dataValidation sqref="B19" showDropDown="0" showInputMessage="0" showErrorMessage="0" allowBlank="0" type="list">
      <formula1>"Straight Line,Declining Balance,Units of Production"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FF8C00"/>
    <outlinePr summaryBelow="1" summaryRight="1"/>
    <pageSetUpPr/>
  </sheetPr>
  <dimension ref="A1:GA24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4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11" customWidth="1" min="62" max="62"/>
    <col width="11" customWidth="1" min="63" max="63"/>
    <col width="11" customWidth="1" min="64" max="64"/>
    <col width="11" customWidth="1" min="65" max="65"/>
    <col width="11" customWidth="1" min="66" max="66"/>
    <col width="11" customWidth="1" min="67" max="67"/>
    <col width="11" customWidth="1" min="68" max="68"/>
    <col width="11" customWidth="1" min="69" max="69"/>
    <col width="11" customWidth="1" min="70" max="70"/>
    <col width="11" customWidth="1" min="71" max="71"/>
    <col width="11" customWidth="1" min="72" max="72"/>
    <col width="11" customWidth="1" min="73" max="73"/>
    <col width="11" customWidth="1" min="74" max="74"/>
    <col width="11" customWidth="1" min="75" max="75"/>
    <col width="11" customWidth="1" min="76" max="76"/>
    <col width="11" customWidth="1" min="77" max="77"/>
    <col width="11" customWidth="1" min="78" max="78"/>
    <col width="11" customWidth="1" min="79" max="79"/>
    <col width="11" customWidth="1" min="80" max="80"/>
    <col width="11" customWidth="1" min="81" max="81"/>
    <col width="11" customWidth="1" min="82" max="82"/>
    <col width="11" customWidth="1" min="83" max="83"/>
    <col width="11" customWidth="1" min="84" max="84"/>
    <col width="11" customWidth="1" min="85" max="85"/>
    <col width="11" customWidth="1" min="86" max="86"/>
    <col width="11" customWidth="1" min="87" max="87"/>
    <col width="11" customWidth="1" min="88" max="88"/>
    <col width="11" customWidth="1" min="89" max="89"/>
    <col width="11" customWidth="1" min="90" max="90"/>
    <col width="11" customWidth="1" min="91" max="91"/>
    <col width="11" customWidth="1" min="92" max="92"/>
    <col width="11" customWidth="1" min="93" max="93"/>
    <col width="11" customWidth="1" min="94" max="94"/>
    <col width="11" customWidth="1" min="95" max="95"/>
    <col width="11" customWidth="1" min="96" max="96"/>
    <col width="11" customWidth="1" min="97" max="97"/>
    <col width="11" customWidth="1" min="98" max="98"/>
    <col width="11" customWidth="1" min="99" max="99"/>
    <col width="11" customWidth="1" min="100" max="100"/>
    <col width="11" customWidth="1" min="101" max="101"/>
    <col width="11" customWidth="1" min="102" max="102"/>
    <col width="11" customWidth="1" min="103" max="103"/>
    <col width="11" customWidth="1" min="104" max="104"/>
    <col width="11" customWidth="1" min="105" max="105"/>
    <col width="11" customWidth="1" min="106" max="106"/>
    <col width="11" customWidth="1" min="107" max="107"/>
    <col width="11" customWidth="1" min="108" max="108"/>
    <col width="11" customWidth="1" min="109" max="109"/>
    <col width="11" customWidth="1" min="110" max="110"/>
    <col width="11" customWidth="1" min="111" max="111"/>
    <col width="11" customWidth="1" min="112" max="112"/>
    <col width="11" customWidth="1" min="113" max="113"/>
    <col width="11" customWidth="1" min="114" max="114"/>
    <col width="11" customWidth="1" min="115" max="115"/>
    <col width="11" customWidth="1" min="116" max="116"/>
    <col width="11" customWidth="1" min="117" max="117"/>
    <col width="11" customWidth="1" min="118" max="118"/>
    <col width="11" customWidth="1" min="119" max="119"/>
    <col width="11" customWidth="1" min="120" max="120"/>
    <col width="11" customWidth="1" min="121" max="121"/>
    <col width="11" customWidth="1" min="122" max="122"/>
    <col width="11" customWidth="1" min="123" max="123"/>
    <col width="11" customWidth="1" min="124" max="124"/>
    <col width="11" customWidth="1" min="125" max="125"/>
    <col width="11" customWidth="1" min="126" max="126"/>
    <col width="11" customWidth="1" min="127" max="127"/>
    <col width="11" customWidth="1" min="128" max="128"/>
    <col width="11" customWidth="1" min="129" max="129"/>
    <col width="11" customWidth="1" min="130" max="130"/>
    <col width="11" customWidth="1" min="131" max="131"/>
    <col width="11" customWidth="1" min="132" max="132"/>
    <col width="11" customWidth="1" min="133" max="133"/>
    <col width="11" customWidth="1" min="134" max="134"/>
    <col width="11" customWidth="1" min="135" max="135"/>
    <col width="11" customWidth="1" min="136" max="136"/>
    <col width="11" customWidth="1" min="137" max="137"/>
    <col width="11" customWidth="1" min="138" max="138"/>
    <col width="11" customWidth="1" min="139" max="139"/>
    <col width="11" customWidth="1" min="140" max="140"/>
    <col width="11" customWidth="1" min="141" max="141"/>
    <col width="11" customWidth="1" min="142" max="142"/>
    <col width="11" customWidth="1" min="143" max="143"/>
    <col width="11" customWidth="1" min="144" max="144"/>
    <col width="11" customWidth="1" min="145" max="145"/>
    <col width="11" customWidth="1" min="146" max="146"/>
    <col width="11" customWidth="1" min="147" max="147"/>
    <col width="11" customWidth="1" min="148" max="148"/>
    <col width="11" customWidth="1" min="149" max="149"/>
    <col width="11" customWidth="1" min="150" max="150"/>
    <col width="11" customWidth="1" min="151" max="151"/>
    <col width="11" customWidth="1" min="152" max="152"/>
    <col width="11" customWidth="1" min="153" max="153"/>
    <col width="11" customWidth="1" min="154" max="154"/>
    <col width="11" customWidth="1" min="155" max="155"/>
    <col width="11" customWidth="1" min="156" max="156"/>
    <col width="11" customWidth="1" min="157" max="157"/>
    <col width="11" customWidth="1" min="158" max="158"/>
    <col width="11" customWidth="1" min="159" max="159"/>
    <col width="11" customWidth="1" min="160" max="160"/>
    <col width="11" customWidth="1" min="161" max="161"/>
    <col width="11" customWidth="1" min="162" max="162"/>
    <col width="11" customWidth="1" min="163" max="163"/>
    <col width="11" customWidth="1" min="164" max="164"/>
    <col width="11" customWidth="1" min="165" max="165"/>
    <col width="11" customWidth="1" min="166" max="166"/>
    <col width="11" customWidth="1" min="167" max="167"/>
    <col width="11" customWidth="1" min="168" max="168"/>
    <col width="11" customWidth="1" min="169" max="169"/>
    <col width="11" customWidth="1" min="170" max="170"/>
    <col width="11" customWidth="1" min="171" max="171"/>
    <col width="11" customWidth="1" min="172" max="172"/>
    <col width="11" customWidth="1" min="173" max="173"/>
    <col width="11" customWidth="1" min="174" max="174"/>
    <col width="11" customWidth="1" min="175" max="175"/>
    <col width="11" customWidth="1" min="176" max="176"/>
    <col width="11" customWidth="1" min="177" max="177"/>
    <col width="11" customWidth="1" min="178" max="178"/>
    <col width="11" customWidth="1" min="179" max="179"/>
    <col width="11" customWidth="1" min="180" max="180"/>
    <col width="11" customWidth="1" min="181" max="181"/>
    <col width="11" customWidth="1" min="182" max="182"/>
    <col width="11" customWidth="1" min="183" max="183"/>
  </cols>
  <sheetData>
    <row r="1">
      <c r="A1" s="23" t="inlineStr">
        <is>
          <t>PRODUCTION CHAIN: RESOURCE → PRODUCT ($'000)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  <c r="N1" s="23" t="n"/>
      <c r="O1" s="23" t="n"/>
      <c r="P1" s="23" t="n"/>
      <c r="Q1" s="23" t="n"/>
      <c r="R1" s="23" t="n"/>
      <c r="S1" s="23" t="n"/>
      <c r="T1" s="23" t="n"/>
      <c r="U1" s="23" t="n"/>
      <c r="V1" s="23" t="n"/>
      <c r="W1" s="23" t="n"/>
      <c r="X1" s="23" t="n"/>
      <c r="Y1" s="23" t="n"/>
      <c r="Z1" s="23" t="n"/>
      <c r="AA1" s="23" t="n"/>
      <c r="AB1" s="23" t="n"/>
      <c r="AC1" s="23" t="n"/>
      <c r="AD1" s="23" t="n"/>
      <c r="AE1" s="23" t="n"/>
      <c r="AF1" s="23" t="n"/>
      <c r="AG1" s="23" t="n"/>
      <c r="AH1" s="23" t="n"/>
      <c r="AI1" s="23" t="n"/>
      <c r="AJ1" s="23" t="n"/>
      <c r="AK1" s="23" t="n"/>
      <c r="AL1" s="23" t="n"/>
      <c r="AM1" s="23" t="n"/>
      <c r="AN1" s="23" t="n"/>
      <c r="AO1" s="23" t="n"/>
      <c r="AP1" s="23" t="n"/>
      <c r="AQ1" s="23" t="n"/>
      <c r="AR1" s="23" t="n"/>
      <c r="AS1" s="23" t="n"/>
      <c r="AT1" s="23" t="n"/>
      <c r="AU1" s="23" t="n"/>
      <c r="AV1" s="23" t="n"/>
      <c r="AW1" s="23" t="n"/>
      <c r="AX1" s="23" t="n"/>
      <c r="AY1" s="23" t="n"/>
      <c r="AZ1" s="23" t="n"/>
      <c r="BA1" s="23" t="n"/>
      <c r="BB1" s="23" t="n"/>
      <c r="BC1" s="23" t="n"/>
      <c r="BD1" s="23" t="n"/>
      <c r="BE1" s="23" t="n"/>
      <c r="BF1" s="23" t="n"/>
      <c r="BG1" s="23" t="n"/>
      <c r="BH1" s="23" t="n"/>
      <c r="BI1" s="23" t="n"/>
      <c r="BJ1" s="23" t="n"/>
      <c r="BK1" s="23" t="n"/>
      <c r="BL1" s="23" t="n"/>
      <c r="BM1" s="23" t="n"/>
      <c r="BN1" s="23" t="n"/>
      <c r="BO1" s="23" t="n"/>
      <c r="BP1" s="23" t="n"/>
      <c r="BQ1" s="23" t="n"/>
      <c r="BR1" s="23" t="n"/>
      <c r="BS1" s="23" t="n"/>
      <c r="BT1" s="23" t="n"/>
      <c r="BU1" s="23" t="n"/>
      <c r="BV1" s="23" t="n"/>
      <c r="BW1" s="23" t="n"/>
      <c r="BX1" s="23" t="n"/>
      <c r="BY1" s="23" t="n"/>
      <c r="BZ1" s="23" t="n"/>
      <c r="CA1" s="23" t="n"/>
      <c r="CB1" s="23" t="n"/>
      <c r="CC1" s="23" t="n"/>
      <c r="CD1" s="23" t="n"/>
      <c r="CE1" s="23" t="n"/>
      <c r="CF1" s="23" t="n"/>
      <c r="CG1" s="23" t="n"/>
      <c r="CH1" s="23" t="n"/>
      <c r="CI1" s="23" t="n"/>
      <c r="CJ1" s="23" t="n"/>
      <c r="CK1" s="23" t="n"/>
      <c r="CL1" s="23" t="n"/>
      <c r="CM1" s="23" t="n"/>
      <c r="CN1" s="23" t="n"/>
      <c r="CO1" s="23" t="n"/>
      <c r="CP1" s="23" t="n"/>
      <c r="CQ1" s="23" t="n"/>
      <c r="CR1" s="23" t="n"/>
      <c r="CS1" s="23" t="n"/>
      <c r="CT1" s="23" t="n"/>
      <c r="CU1" s="23" t="n"/>
      <c r="CV1" s="23" t="n"/>
      <c r="CW1" s="23" t="n"/>
      <c r="CX1" s="23" t="n"/>
      <c r="CY1" s="23" t="n"/>
      <c r="CZ1" s="23" t="n"/>
      <c r="DA1" s="23" t="n"/>
      <c r="DB1" s="23" t="n"/>
      <c r="DC1" s="23" t="n"/>
      <c r="DD1" s="23" t="n"/>
      <c r="DE1" s="23" t="n"/>
      <c r="DF1" s="23" t="n"/>
      <c r="DG1" s="23" t="n"/>
      <c r="DH1" s="23" t="n"/>
      <c r="DI1" s="23" t="n"/>
      <c r="DJ1" s="23" t="n"/>
      <c r="DK1" s="23" t="n"/>
      <c r="DL1" s="23" t="n"/>
      <c r="DM1" s="23" t="n"/>
      <c r="DN1" s="23" t="n"/>
      <c r="DO1" s="23" t="n"/>
      <c r="DP1" s="23" t="n"/>
      <c r="DQ1" s="23" t="n"/>
      <c r="DR1" s="23" t="n"/>
      <c r="DS1" s="23" t="n"/>
      <c r="DT1" s="23" t="n"/>
      <c r="DU1" s="23" t="n"/>
      <c r="DV1" s="23" t="n"/>
      <c r="DW1" s="23" t="n"/>
      <c r="DX1" s="23" t="n"/>
      <c r="DY1" s="23" t="n"/>
      <c r="DZ1" s="23" t="n"/>
      <c r="EA1" s="23" t="n"/>
      <c r="EB1" s="23" t="n"/>
      <c r="EC1" s="23" t="n"/>
      <c r="ED1" s="23" t="n"/>
      <c r="EE1" s="23" t="n"/>
      <c r="EF1" s="23" t="n"/>
      <c r="EG1" s="23" t="n"/>
      <c r="EH1" s="23" t="n"/>
      <c r="EI1" s="23" t="n"/>
      <c r="EJ1" s="23" t="n"/>
      <c r="EK1" s="23" t="n"/>
      <c r="EL1" s="23" t="n"/>
      <c r="EM1" s="23" t="n"/>
      <c r="EN1" s="23" t="n"/>
      <c r="EO1" s="23" t="n"/>
      <c r="EP1" s="23" t="n"/>
      <c r="EQ1" s="23" t="n"/>
      <c r="ER1" s="23" t="n"/>
      <c r="ES1" s="23" t="n"/>
      <c r="ET1" s="23" t="n"/>
      <c r="EU1" s="23" t="n"/>
      <c r="EV1" s="23" t="n"/>
      <c r="EW1" s="23" t="n"/>
      <c r="EX1" s="23" t="n"/>
      <c r="EY1" s="23" t="n"/>
      <c r="EZ1" s="23" t="n"/>
      <c r="FA1" s="23" t="n"/>
      <c r="FB1" s="23" t="n"/>
      <c r="FC1" s="23" t="n"/>
      <c r="FD1" s="23" t="n"/>
      <c r="FE1" s="23" t="n"/>
      <c r="FF1" s="23" t="n"/>
      <c r="FG1" s="23" t="n"/>
      <c r="FH1" s="23" t="n"/>
      <c r="FI1" s="23" t="n"/>
      <c r="FJ1" s="23" t="n"/>
      <c r="FK1" s="23" t="n"/>
      <c r="FL1" s="23" t="n"/>
      <c r="FM1" s="23" t="n"/>
      <c r="FN1" s="23" t="n"/>
      <c r="FO1" s="23" t="n"/>
      <c r="FP1" s="23" t="n"/>
      <c r="FQ1" s="23" t="n"/>
      <c r="FR1" s="23" t="n"/>
      <c r="FS1" s="23" t="n"/>
      <c r="FT1" s="23" t="n"/>
      <c r="FU1" s="23" t="n"/>
      <c r="FV1" s="23" t="n"/>
      <c r="FW1" s="23" t="n"/>
      <c r="FX1" s="23" t="n"/>
      <c r="FY1" s="23" t="n"/>
      <c r="FZ1" s="23" t="n"/>
      <c r="GA1" s="23" t="n"/>
    </row>
    <row r="3">
      <c r="A3" s="24" t="inlineStr">
        <is>
          <t>Month #</t>
        </is>
      </c>
      <c r="C3" s="24" t="inlineStr">
        <is>
          <t>LOM Total</t>
        </is>
      </c>
      <c r="D3" s="26" t="n">
        <v>1</v>
      </c>
      <c r="E3" s="26" t="n">
        <v>2</v>
      </c>
      <c r="F3" s="26" t="n">
        <v>3</v>
      </c>
      <c r="G3" s="26" t="n">
        <v>4</v>
      </c>
      <c r="H3" s="26" t="n">
        <v>5</v>
      </c>
      <c r="I3" s="26" t="n">
        <v>6</v>
      </c>
      <c r="J3" s="26" t="n">
        <v>7</v>
      </c>
      <c r="K3" s="26" t="n">
        <v>8</v>
      </c>
      <c r="L3" s="26" t="n">
        <v>9</v>
      </c>
      <c r="M3" s="26" t="n">
        <v>10</v>
      </c>
      <c r="N3" s="26" t="n">
        <v>11</v>
      </c>
      <c r="O3" s="26" t="n">
        <v>12</v>
      </c>
      <c r="P3" s="26" t="n">
        <v>13</v>
      </c>
      <c r="Q3" s="26" t="n">
        <v>14</v>
      </c>
      <c r="R3" s="26" t="n">
        <v>15</v>
      </c>
      <c r="S3" s="26" t="n">
        <v>16</v>
      </c>
      <c r="T3" s="26" t="n">
        <v>17</v>
      </c>
      <c r="U3" s="26" t="n">
        <v>18</v>
      </c>
      <c r="V3" s="26" t="n">
        <v>19</v>
      </c>
      <c r="W3" s="26" t="n">
        <v>20</v>
      </c>
      <c r="X3" s="26" t="n">
        <v>21</v>
      </c>
      <c r="Y3" s="26" t="n">
        <v>22</v>
      </c>
      <c r="Z3" s="26" t="n">
        <v>23</v>
      </c>
      <c r="AA3" s="26" t="n">
        <v>24</v>
      </c>
      <c r="AB3" s="26" t="n">
        <v>25</v>
      </c>
      <c r="AC3" s="26" t="n">
        <v>26</v>
      </c>
      <c r="AD3" s="26" t="n">
        <v>27</v>
      </c>
      <c r="AE3" s="26" t="n">
        <v>28</v>
      </c>
      <c r="AF3" s="26" t="n">
        <v>29</v>
      </c>
      <c r="AG3" s="26" t="n">
        <v>30</v>
      </c>
      <c r="AH3" s="26" t="n">
        <v>31</v>
      </c>
      <c r="AI3" s="26" t="n">
        <v>32</v>
      </c>
      <c r="AJ3" s="26" t="n">
        <v>33</v>
      </c>
      <c r="AK3" s="26" t="n">
        <v>34</v>
      </c>
      <c r="AL3" s="26" t="n">
        <v>35</v>
      </c>
      <c r="AM3" s="26" t="n">
        <v>36</v>
      </c>
      <c r="AN3" s="26" t="n">
        <v>37</v>
      </c>
      <c r="AO3" s="26" t="n">
        <v>38</v>
      </c>
      <c r="AP3" s="26" t="n">
        <v>39</v>
      </c>
      <c r="AQ3" s="26" t="n">
        <v>40</v>
      </c>
      <c r="AR3" s="26" t="n">
        <v>41</v>
      </c>
      <c r="AS3" s="26" t="n">
        <v>42</v>
      </c>
      <c r="AT3" s="26" t="n">
        <v>43</v>
      </c>
      <c r="AU3" s="26" t="n">
        <v>44</v>
      </c>
      <c r="AV3" s="26" t="n">
        <v>45</v>
      </c>
      <c r="AW3" s="26" t="n">
        <v>46</v>
      </c>
      <c r="AX3" s="26" t="n">
        <v>47</v>
      </c>
      <c r="AY3" s="26" t="n">
        <v>48</v>
      </c>
      <c r="AZ3" s="26" t="n">
        <v>49</v>
      </c>
      <c r="BA3" s="26" t="n">
        <v>50</v>
      </c>
      <c r="BB3" s="26" t="n">
        <v>51</v>
      </c>
      <c r="BC3" s="26" t="n">
        <v>52</v>
      </c>
      <c r="BD3" s="26" t="n">
        <v>53</v>
      </c>
      <c r="BE3" s="26" t="n">
        <v>54</v>
      </c>
      <c r="BF3" s="26" t="n">
        <v>55</v>
      </c>
      <c r="BG3" s="26" t="n">
        <v>56</v>
      </c>
      <c r="BH3" s="26" t="n">
        <v>57</v>
      </c>
      <c r="BI3" s="26" t="n">
        <v>58</v>
      </c>
      <c r="BJ3" s="26" t="n">
        <v>59</v>
      </c>
      <c r="BK3" s="26" t="n">
        <v>60</v>
      </c>
      <c r="BL3" s="26" t="n">
        <v>61</v>
      </c>
      <c r="BM3" s="26" t="n">
        <v>62</v>
      </c>
      <c r="BN3" s="26" t="n">
        <v>63</v>
      </c>
      <c r="BO3" s="26" t="n">
        <v>64</v>
      </c>
      <c r="BP3" s="26" t="n">
        <v>65</v>
      </c>
      <c r="BQ3" s="26" t="n">
        <v>66</v>
      </c>
      <c r="BR3" s="26" t="n">
        <v>67</v>
      </c>
      <c r="BS3" s="26" t="n">
        <v>68</v>
      </c>
      <c r="BT3" s="26" t="n">
        <v>69</v>
      </c>
      <c r="BU3" s="26" t="n">
        <v>70</v>
      </c>
      <c r="BV3" s="26" t="n">
        <v>71</v>
      </c>
      <c r="BW3" s="26" t="n">
        <v>72</v>
      </c>
      <c r="BX3" s="26" t="n">
        <v>73</v>
      </c>
      <c r="BY3" s="26" t="n">
        <v>74</v>
      </c>
      <c r="BZ3" s="26" t="n">
        <v>75</v>
      </c>
      <c r="CA3" s="26" t="n">
        <v>76</v>
      </c>
      <c r="CB3" s="26" t="n">
        <v>77</v>
      </c>
      <c r="CC3" s="26" t="n">
        <v>78</v>
      </c>
      <c r="CD3" s="26" t="n">
        <v>79</v>
      </c>
      <c r="CE3" s="26" t="n">
        <v>80</v>
      </c>
      <c r="CF3" s="26" t="n">
        <v>81</v>
      </c>
      <c r="CG3" s="26" t="n">
        <v>82</v>
      </c>
      <c r="CH3" s="26" t="n">
        <v>83</v>
      </c>
      <c r="CI3" s="26" t="n">
        <v>84</v>
      </c>
      <c r="CJ3" s="26" t="n">
        <v>85</v>
      </c>
      <c r="CK3" s="26" t="n">
        <v>86</v>
      </c>
      <c r="CL3" s="26" t="n">
        <v>87</v>
      </c>
      <c r="CM3" s="26" t="n">
        <v>88</v>
      </c>
      <c r="CN3" s="26" t="n">
        <v>89</v>
      </c>
      <c r="CO3" s="26" t="n">
        <v>90</v>
      </c>
      <c r="CP3" s="26" t="n">
        <v>91</v>
      </c>
      <c r="CQ3" s="26" t="n">
        <v>92</v>
      </c>
      <c r="CR3" s="26" t="n">
        <v>93</v>
      </c>
      <c r="CS3" s="26" t="n">
        <v>94</v>
      </c>
      <c r="CT3" s="26" t="n">
        <v>95</v>
      </c>
      <c r="CU3" s="26" t="n">
        <v>96</v>
      </c>
      <c r="CV3" s="26" t="n">
        <v>97</v>
      </c>
      <c r="CW3" s="26" t="n">
        <v>98</v>
      </c>
      <c r="CX3" s="26" t="n">
        <v>99</v>
      </c>
      <c r="CY3" s="26" t="n">
        <v>100</v>
      </c>
      <c r="CZ3" s="26" t="n">
        <v>101</v>
      </c>
      <c r="DA3" s="26" t="n">
        <v>102</v>
      </c>
      <c r="DB3" s="26" t="n">
        <v>103</v>
      </c>
      <c r="DC3" s="26" t="n">
        <v>104</v>
      </c>
      <c r="DD3" s="26" t="n">
        <v>105</v>
      </c>
      <c r="DE3" s="26" t="n">
        <v>106</v>
      </c>
      <c r="DF3" s="26" t="n">
        <v>107</v>
      </c>
      <c r="DG3" s="26" t="n">
        <v>108</v>
      </c>
      <c r="DH3" s="26" t="n">
        <v>109</v>
      </c>
      <c r="DI3" s="26" t="n">
        <v>110</v>
      </c>
      <c r="DJ3" s="26" t="n">
        <v>111</v>
      </c>
      <c r="DK3" s="26" t="n">
        <v>112</v>
      </c>
      <c r="DL3" s="26" t="n">
        <v>113</v>
      </c>
      <c r="DM3" s="26" t="n">
        <v>114</v>
      </c>
      <c r="DN3" s="26" t="n">
        <v>115</v>
      </c>
      <c r="DO3" s="26" t="n">
        <v>116</v>
      </c>
      <c r="DP3" s="26" t="n">
        <v>117</v>
      </c>
      <c r="DQ3" s="26" t="n">
        <v>118</v>
      </c>
      <c r="DR3" s="26" t="n">
        <v>119</v>
      </c>
      <c r="DS3" s="26" t="n">
        <v>120</v>
      </c>
      <c r="DT3" s="26" t="n">
        <v>121</v>
      </c>
      <c r="DU3" s="26" t="n">
        <v>122</v>
      </c>
      <c r="DV3" s="26" t="n">
        <v>123</v>
      </c>
      <c r="DW3" s="26" t="n">
        <v>124</v>
      </c>
      <c r="DX3" s="26" t="n">
        <v>125</v>
      </c>
      <c r="DY3" s="26" t="n">
        <v>126</v>
      </c>
      <c r="DZ3" s="26" t="n">
        <v>127</v>
      </c>
      <c r="EA3" s="26" t="n">
        <v>128</v>
      </c>
      <c r="EB3" s="26" t="n">
        <v>129</v>
      </c>
      <c r="EC3" s="26" t="n">
        <v>130</v>
      </c>
      <c r="ED3" s="26" t="n">
        <v>131</v>
      </c>
      <c r="EE3" s="26" t="n">
        <v>132</v>
      </c>
      <c r="EF3" s="26" t="n">
        <v>133</v>
      </c>
      <c r="EG3" s="26" t="n">
        <v>134</v>
      </c>
      <c r="EH3" s="26" t="n">
        <v>135</v>
      </c>
      <c r="EI3" s="26" t="n">
        <v>136</v>
      </c>
      <c r="EJ3" s="26" t="n">
        <v>137</v>
      </c>
      <c r="EK3" s="26" t="n">
        <v>138</v>
      </c>
      <c r="EL3" s="26" t="n">
        <v>139</v>
      </c>
      <c r="EM3" s="26" t="n">
        <v>140</v>
      </c>
      <c r="EN3" s="26" t="n">
        <v>141</v>
      </c>
      <c r="EO3" s="26" t="n">
        <v>142</v>
      </c>
      <c r="EP3" s="26" t="n">
        <v>143</v>
      </c>
      <c r="EQ3" s="26" t="n">
        <v>144</v>
      </c>
      <c r="ER3" s="26" t="n">
        <v>145</v>
      </c>
      <c r="ES3" s="26" t="n">
        <v>146</v>
      </c>
      <c r="ET3" s="26" t="n">
        <v>147</v>
      </c>
      <c r="EU3" s="26" t="n">
        <v>148</v>
      </c>
      <c r="EV3" s="26" t="n">
        <v>149</v>
      </c>
      <c r="EW3" s="26" t="n">
        <v>150</v>
      </c>
      <c r="EX3" s="26" t="n">
        <v>151</v>
      </c>
      <c r="EY3" s="26" t="n">
        <v>152</v>
      </c>
      <c r="EZ3" s="26" t="n">
        <v>153</v>
      </c>
      <c r="FA3" s="26" t="n">
        <v>154</v>
      </c>
      <c r="FB3" s="26" t="n">
        <v>155</v>
      </c>
      <c r="FC3" s="26" t="n">
        <v>156</v>
      </c>
      <c r="FD3" s="26" t="n">
        <v>157</v>
      </c>
      <c r="FE3" s="26" t="n">
        <v>158</v>
      </c>
      <c r="FF3" s="26" t="n">
        <v>159</v>
      </c>
      <c r="FG3" s="26" t="n">
        <v>160</v>
      </c>
      <c r="FH3" s="26" t="n">
        <v>161</v>
      </c>
      <c r="FI3" s="26" t="n">
        <v>162</v>
      </c>
      <c r="FJ3" s="26" t="n">
        <v>163</v>
      </c>
      <c r="FK3" s="26" t="n">
        <v>164</v>
      </c>
      <c r="FL3" s="26" t="n">
        <v>165</v>
      </c>
      <c r="FM3" s="26" t="n">
        <v>166</v>
      </c>
      <c r="FN3" s="26" t="n">
        <v>167</v>
      </c>
      <c r="FO3" s="26" t="n">
        <v>168</v>
      </c>
      <c r="FP3" s="26" t="n">
        <v>169</v>
      </c>
      <c r="FQ3" s="26" t="n">
        <v>170</v>
      </c>
      <c r="FR3" s="26" t="n">
        <v>171</v>
      </c>
      <c r="FS3" s="26" t="n">
        <v>172</v>
      </c>
      <c r="FT3" s="26" t="n">
        <v>173</v>
      </c>
      <c r="FU3" s="26" t="n">
        <v>174</v>
      </c>
      <c r="FV3" s="26" t="n">
        <v>175</v>
      </c>
      <c r="FW3" s="26" t="n">
        <v>176</v>
      </c>
      <c r="FX3" s="26" t="n">
        <v>177</v>
      </c>
      <c r="FY3" s="26" t="n">
        <v>178</v>
      </c>
      <c r="FZ3" s="26" t="n">
        <v>179</v>
      </c>
      <c r="GA3" s="26" t="n">
        <v>180</v>
      </c>
    </row>
    <row r="4">
      <c r="A4" s="24" t="inlineStr">
        <is>
          <t>Date</t>
        </is>
      </c>
      <c r="D4" s="51" t="n">
        <v>46023</v>
      </c>
      <c r="E4" s="51" t="n">
        <v>46054</v>
      </c>
      <c r="F4" s="51" t="n">
        <v>46082</v>
      </c>
      <c r="G4" s="51" t="n">
        <v>46113</v>
      </c>
      <c r="H4" s="51" t="n">
        <v>46143</v>
      </c>
      <c r="I4" s="51" t="n">
        <v>46174</v>
      </c>
      <c r="J4" s="51" t="n">
        <v>46204</v>
      </c>
      <c r="K4" s="51" t="n">
        <v>46235</v>
      </c>
      <c r="L4" s="51" t="n">
        <v>46266</v>
      </c>
      <c r="M4" s="51" t="n">
        <v>46296</v>
      </c>
      <c r="N4" s="51" t="n">
        <v>46327</v>
      </c>
      <c r="O4" s="51" t="n">
        <v>46357</v>
      </c>
      <c r="P4" s="51" t="n">
        <v>46388</v>
      </c>
      <c r="Q4" s="51" t="n">
        <v>46419</v>
      </c>
      <c r="R4" s="51" t="n">
        <v>46447</v>
      </c>
      <c r="S4" s="51" t="n">
        <v>46478</v>
      </c>
      <c r="T4" s="51" t="n">
        <v>46508</v>
      </c>
      <c r="U4" s="51" t="n">
        <v>46539</v>
      </c>
      <c r="V4" s="51" t="n">
        <v>46569</v>
      </c>
      <c r="W4" s="51" t="n">
        <v>46600</v>
      </c>
      <c r="X4" s="51" t="n">
        <v>46631</v>
      </c>
      <c r="Y4" s="51" t="n">
        <v>46661</v>
      </c>
      <c r="Z4" s="51" t="n">
        <v>46692</v>
      </c>
      <c r="AA4" s="51" t="n">
        <v>46722</v>
      </c>
      <c r="AB4" s="51" t="n">
        <v>46753</v>
      </c>
      <c r="AC4" s="51" t="n">
        <v>46784</v>
      </c>
      <c r="AD4" s="51" t="n">
        <v>46813</v>
      </c>
      <c r="AE4" s="51" t="n">
        <v>46844</v>
      </c>
      <c r="AF4" s="51" t="n">
        <v>46874</v>
      </c>
      <c r="AG4" s="51" t="n">
        <v>46905</v>
      </c>
      <c r="AH4" s="51" t="n">
        <v>46935</v>
      </c>
      <c r="AI4" s="51" t="n">
        <v>46966</v>
      </c>
      <c r="AJ4" s="51" t="n">
        <v>46997</v>
      </c>
      <c r="AK4" s="51" t="n">
        <v>47027</v>
      </c>
      <c r="AL4" s="51" t="n">
        <v>47058</v>
      </c>
      <c r="AM4" s="51" t="n">
        <v>47088</v>
      </c>
      <c r="AN4" s="51" t="n">
        <v>47119</v>
      </c>
      <c r="AO4" s="51" t="n">
        <v>47150</v>
      </c>
      <c r="AP4" s="51" t="n">
        <v>47178</v>
      </c>
      <c r="AQ4" s="51" t="n">
        <v>47209</v>
      </c>
      <c r="AR4" s="51" t="n">
        <v>47239</v>
      </c>
      <c r="AS4" s="51" t="n">
        <v>47270</v>
      </c>
      <c r="AT4" s="51" t="n">
        <v>47300</v>
      </c>
      <c r="AU4" s="51" t="n">
        <v>47331</v>
      </c>
      <c r="AV4" s="51" t="n">
        <v>47362</v>
      </c>
      <c r="AW4" s="51" t="n">
        <v>47392</v>
      </c>
      <c r="AX4" s="51" t="n">
        <v>47423</v>
      </c>
      <c r="AY4" s="51" t="n">
        <v>47453</v>
      </c>
      <c r="AZ4" s="51" t="n">
        <v>47484</v>
      </c>
      <c r="BA4" s="51" t="n">
        <v>47515</v>
      </c>
      <c r="BB4" s="51" t="n">
        <v>47543</v>
      </c>
      <c r="BC4" s="51" t="n">
        <v>47574</v>
      </c>
      <c r="BD4" s="51" t="n">
        <v>47604</v>
      </c>
      <c r="BE4" s="51" t="n">
        <v>47635</v>
      </c>
      <c r="BF4" s="51" t="n">
        <v>47665</v>
      </c>
      <c r="BG4" s="51" t="n">
        <v>47696</v>
      </c>
      <c r="BH4" s="51" t="n">
        <v>47727</v>
      </c>
      <c r="BI4" s="51" t="n">
        <v>47757</v>
      </c>
      <c r="BJ4" s="51" t="n">
        <v>47788</v>
      </c>
      <c r="BK4" s="51" t="n">
        <v>47818</v>
      </c>
      <c r="BL4" s="51" t="n">
        <v>47849</v>
      </c>
      <c r="BM4" s="51" t="n">
        <v>47880</v>
      </c>
      <c r="BN4" s="51" t="n">
        <v>47908</v>
      </c>
      <c r="BO4" s="51" t="n">
        <v>47939</v>
      </c>
      <c r="BP4" s="51" t="n">
        <v>47969</v>
      </c>
      <c r="BQ4" s="51" t="n">
        <v>48000</v>
      </c>
      <c r="BR4" s="51" t="n">
        <v>48030</v>
      </c>
      <c r="BS4" s="51" t="n">
        <v>48061</v>
      </c>
      <c r="BT4" s="51" t="n">
        <v>48092</v>
      </c>
      <c r="BU4" s="51" t="n">
        <v>48122</v>
      </c>
      <c r="BV4" s="51" t="n">
        <v>48153</v>
      </c>
      <c r="BW4" s="51" t="n">
        <v>48183</v>
      </c>
      <c r="BX4" s="51" t="n">
        <v>48214</v>
      </c>
      <c r="BY4" s="51" t="n">
        <v>48245</v>
      </c>
      <c r="BZ4" s="51" t="n">
        <v>48274</v>
      </c>
      <c r="CA4" s="51" t="n">
        <v>48305</v>
      </c>
      <c r="CB4" s="51" t="n">
        <v>48335</v>
      </c>
      <c r="CC4" s="51" t="n">
        <v>48366</v>
      </c>
      <c r="CD4" s="51" t="n">
        <v>48396</v>
      </c>
      <c r="CE4" s="51" t="n">
        <v>48427</v>
      </c>
      <c r="CF4" s="51" t="n">
        <v>48458</v>
      </c>
      <c r="CG4" s="51" t="n">
        <v>48488</v>
      </c>
      <c r="CH4" s="51" t="n">
        <v>48519</v>
      </c>
      <c r="CI4" s="51" t="n">
        <v>48549</v>
      </c>
      <c r="CJ4" s="51" t="n">
        <v>48580</v>
      </c>
      <c r="CK4" s="51" t="n">
        <v>48611</v>
      </c>
      <c r="CL4" s="51" t="n">
        <v>48639</v>
      </c>
      <c r="CM4" s="51" t="n">
        <v>48670</v>
      </c>
      <c r="CN4" s="51" t="n">
        <v>48700</v>
      </c>
      <c r="CO4" s="51" t="n">
        <v>48731</v>
      </c>
      <c r="CP4" s="51" t="n">
        <v>48761</v>
      </c>
      <c r="CQ4" s="51" t="n">
        <v>48792</v>
      </c>
      <c r="CR4" s="51" t="n">
        <v>48823</v>
      </c>
      <c r="CS4" s="51" t="n">
        <v>48853</v>
      </c>
      <c r="CT4" s="51" t="n">
        <v>48884</v>
      </c>
      <c r="CU4" s="51" t="n">
        <v>48914</v>
      </c>
      <c r="CV4" s="51" t="n">
        <v>48945</v>
      </c>
      <c r="CW4" s="51" t="n">
        <v>48976</v>
      </c>
      <c r="CX4" s="51" t="n">
        <v>49004</v>
      </c>
      <c r="CY4" s="51" t="n">
        <v>49035</v>
      </c>
      <c r="CZ4" s="51" t="n">
        <v>49065</v>
      </c>
      <c r="DA4" s="51" t="n">
        <v>49096</v>
      </c>
      <c r="DB4" s="51" t="n">
        <v>49126</v>
      </c>
      <c r="DC4" s="51" t="n">
        <v>49157</v>
      </c>
      <c r="DD4" s="51" t="n">
        <v>49188</v>
      </c>
      <c r="DE4" s="51" t="n">
        <v>49218</v>
      </c>
      <c r="DF4" s="51" t="n">
        <v>49249</v>
      </c>
      <c r="DG4" s="51" t="n">
        <v>49279</v>
      </c>
      <c r="DH4" s="51" t="n">
        <v>49310</v>
      </c>
      <c r="DI4" s="51" t="n">
        <v>49341</v>
      </c>
      <c r="DJ4" s="51" t="n">
        <v>49369</v>
      </c>
      <c r="DK4" s="51" t="n">
        <v>49400</v>
      </c>
      <c r="DL4" s="51" t="n">
        <v>49430</v>
      </c>
      <c r="DM4" s="51" t="n">
        <v>49461</v>
      </c>
      <c r="DN4" s="51" t="n">
        <v>49491</v>
      </c>
      <c r="DO4" s="51" t="n">
        <v>49522</v>
      </c>
      <c r="DP4" s="51" t="n">
        <v>49553</v>
      </c>
      <c r="DQ4" s="51" t="n">
        <v>49583</v>
      </c>
      <c r="DR4" s="51" t="n">
        <v>49614</v>
      </c>
      <c r="DS4" s="51" t="n">
        <v>49644</v>
      </c>
      <c r="DT4" s="51" t="n">
        <v>49675</v>
      </c>
      <c r="DU4" s="51" t="n">
        <v>49706</v>
      </c>
      <c r="DV4" s="51" t="n">
        <v>49735</v>
      </c>
      <c r="DW4" s="51" t="n">
        <v>49766</v>
      </c>
      <c r="DX4" s="51" t="n">
        <v>49796</v>
      </c>
      <c r="DY4" s="51" t="n">
        <v>49827</v>
      </c>
      <c r="DZ4" s="51" t="n">
        <v>49857</v>
      </c>
      <c r="EA4" s="51" t="n">
        <v>49888</v>
      </c>
      <c r="EB4" s="51" t="n">
        <v>49919</v>
      </c>
      <c r="EC4" s="51" t="n">
        <v>49949</v>
      </c>
      <c r="ED4" s="51" t="n">
        <v>49980</v>
      </c>
      <c r="EE4" s="51" t="n">
        <v>50010</v>
      </c>
      <c r="EF4" s="51" t="n">
        <v>50041</v>
      </c>
      <c r="EG4" s="51" t="n">
        <v>50072</v>
      </c>
      <c r="EH4" s="51" t="n">
        <v>50100</v>
      </c>
      <c r="EI4" s="51" t="n">
        <v>50131</v>
      </c>
      <c r="EJ4" s="51" t="n">
        <v>50161</v>
      </c>
      <c r="EK4" s="51" t="n">
        <v>50192</v>
      </c>
      <c r="EL4" s="51" t="n">
        <v>50222</v>
      </c>
      <c r="EM4" s="51" t="n">
        <v>50253</v>
      </c>
      <c r="EN4" s="51" t="n">
        <v>50284</v>
      </c>
      <c r="EO4" s="51" t="n">
        <v>50314</v>
      </c>
      <c r="EP4" s="51" t="n">
        <v>50345</v>
      </c>
      <c r="EQ4" s="51" t="n">
        <v>50375</v>
      </c>
      <c r="ER4" s="51" t="n">
        <v>50406</v>
      </c>
      <c r="ES4" s="51" t="n">
        <v>50437</v>
      </c>
      <c r="ET4" s="51" t="n">
        <v>50465</v>
      </c>
      <c r="EU4" s="51" t="n">
        <v>50496</v>
      </c>
      <c r="EV4" s="51" t="n">
        <v>50526</v>
      </c>
      <c r="EW4" s="51" t="n">
        <v>50557</v>
      </c>
      <c r="EX4" s="51" t="n">
        <v>50587</v>
      </c>
      <c r="EY4" s="51" t="n">
        <v>50618</v>
      </c>
      <c r="EZ4" s="51" t="n">
        <v>50649</v>
      </c>
      <c r="FA4" s="51" t="n">
        <v>50679</v>
      </c>
      <c r="FB4" s="51" t="n">
        <v>50710</v>
      </c>
      <c r="FC4" s="51" t="n">
        <v>50740</v>
      </c>
      <c r="FD4" s="51" t="n">
        <v>50771</v>
      </c>
      <c r="FE4" s="51" t="n">
        <v>50802</v>
      </c>
      <c r="FF4" s="51" t="n">
        <v>50830</v>
      </c>
      <c r="FG4" s="51" t="n">
        <v>50861</v>
      </c>
      <c r="FH4" s="51" t="n">
        <v>50891</v>
      </c>
      <c r="FI4" s="51" t="n">
        <v>50922</v>
      </c>
      <c r="FJ4" s="51" t="n">
        <v>50952</v>
      </c>
      <c r="FK4" s="51" t="n">
        <v>50983</v>
      </c>
      <c r="FL4" s="51" t="n">
        <v>51014</v>
      </c>
      <c r="FM4" s="51" t="n">
        <v>51044</v>
      </c>
      <c r="FN4" s="51" t="n">
        <v>51075</v>
      </c>
      <c r="FO4" s="51" t="n">
        <v>51105</v>
      </c>
      <c r="FP4" s="51" t="n">
        <v>51136</v>
      </c>
      <c r="FQ4" s="51" t="n">
        <v>51167</v>
      </c>
      <c r="FR4" s="51" t="n">
        <v>51196</v>
      </c>
      <c r="FS4" s="51" t="n">
        <v>51227</v>
      </c>
      <c r="FT4" s="51" t="n">
        <v>51257</v>
      </c>
      <c r="FU4" s="51" t="n">
        <v>51288</v>
      </c>
      <c r="FV4" s="51" t="n">
        <v>51318</v>
      </c>
      <c r="FW4" s="51" t="n">
        <v>51349</v>
      </c>
      <c r="FX4" s="51" t="n">
        <v>51380</v>
      </c>
      <c r="FY4" s="51" t="n">
        <v>51410</v>
      </c>
      <c r="FZ4" s="51" t="n">
        <v>51441</v>
      </c>
      <c r="GA4" s="51" t="n">
        <v>51471</v>
      </c>
    </row>
    <row r="5">
      <c r="A5" s="24" t="inlineStr">
        <is>
          <t>Year</t>
        </is>
      </c>
      <c r="D5" s="26" t="n">
        <v>2026</v>
      </c>
      <c r="E5" s="26" t="n">
        <v>2026</v>
      </c>
      <c r="F5" s="26" t="n">
        <v>2026</v>
      </c>
      <c r="G5" s="26" t="n">
        <v>2026</v>
      </c>
      <c r="H5" s="26" t="n">
        <v>2026</v>
      </c>
      <c r="I5" s="26" t="n">
        <v>2026</v>
      </c>
      <c r="J5" s="26" t="n">
        <v>2026</v>
      </c>
      <c r="K5" s="26" t="n">
        <v>2026</v>
      </c>
      <c r="L5" s="26" t="n">
        <v>2026</v>
      </c>
      <c r="M5" s="26" t="n">
        <v>2026</v>
      </c>
      <c r="N5" s="26" t="n">
        <v>2026</v>
      </c>
      <c r="O5" s="26" t="n">
        <v>2026</v>
      </c>
      <c r="P5" s="26" t="n">
        <v>2027</v>
      </c>
      <c r="Q5" s="26" t="n">
        <v>2027</v>
      </c>
      <c r="R5" s="26" t="n">
        <v>2027</v>
      </c>
      <c r="S5" s="26" t="n">
        <v>2027</v>
      </c>
      <c r="T5" s="26" t="n">
        <v>2027</v>
      </c>
      <c r="U5" s="26" t="n">
        <v>2027</v>
      </c>
      <c r="V5" s="26" t="n">
        <v>2027</v>
      </c>
      <c r="W5" s="26" t="n">
        <v>2027</v>
      </c>
      <c r="X5" s="26" t="n">
        <v>2027</v>
      </c>
      <c r="Y5" s="26" t="n">
        <v>2027</v>
      </c>
      <c r="Z5" s="26" t="n">
        <v>2027</v>
      </c>
      <c r="AA5" s="26" t="n">
        <v>2027</v>
      </c>
      <c r="AB5" s="26" t="n">
        <v>2028</v>
      </c>
      <c r="AC5" s="26" t="n">
        <v>2028</v>
      </c>
      <c r="AD5" s="26" t="n">
        <v>2028</v>
      </c>
      <c r="AE5" s="26" t="n">
        <v>2028</v>
      </c>
      <c r="AF5" s="26" t="n">
        <v>2028</v>
      </c>
      <c r="AG5" s="26" t="n">
        <v>2028</v>
      </c>
      <c r="AH5" s="26" t="n">
        <v>2028</v>
      </c>
      <c r="AI5" s="26" t="n">
        <v>2028</v>
      </c>
      <c r="AJ5" s="26" t="n">
        <v>2028</v>
      </c>
      <c r="AK5" s="26" t="n">
        <v>2028</v>
      </c>
      <c r="AL5" s="26" t="n">
        <v>2028</v>
      </c>
      <c r="AM5" s="26" t="n">
        <v>2028</v>
      </c>
      <c r="AN5" s="26" t="n">
        <v>2029</v>
      </c>
      <c r="AO5" s="26" t="n">
        <v>2029</v>
      </c>
      <c r="AP5" s="26" t="n">
        <v>2029</v>
      </c>
      <c r="AQ5" s="26" t="n">
        <v>2029</v>
      </c>
      <c r="AR5" s="26" t="n">
        <v>2029</v>
      </c>
      <c r="AS5" s="26" t="n">
        <v>2029</v>
      </c>
      <c r="AT5" s="26" t="n">
        <v>2029</v>
      </c>
      <c r="AU5" s="26" t="n">
        <v>2029</v>
      </c>
      <c r="AV5" s="26" t="n">
        <v>2029</v>
      </c>
      <c r="AW5" s="26" t="n">
        <v>2029</v>
      </c>
      <c r="AX5" s="26" t="n">
        <v>2029</v>
      </c>
      <c r="AY5" s="26" t="n">
        <v>2029</v>
      </c>
      <c r="AZ5" s="26" t="n">
        <v>2030</v>
      </c>
      <c r="BA5" s="26" t="n">
        <v>2030</v>
      </c>
      <c r="BB5" s="26" t="n">
        <v>2030</v>
      </c>
      <c r="BC5" s="26" t="n">
        <v>2030</v>
      </c>
      <c r="BD5" s="26" t="n">
        <v>2030</v>
      </c>
      <c r="BE5" s="26" t="n">
        <v>2030</v>
      </c>
      <c r="BF5" s="26" t="n">
        <v>2030</v>
      </c>
      <c r="BG5" s="26" t="n">
        <v>2030</v>
      </c>
      <c r="BH5" s="26" t="n">
        <v>2030</v>
      </c>
      <c r="BI5" s="26" t="n">
        <v>2030</v>
      </c>
      <c r="BJ5" s="26" t="n">
        <v>2030</v>
      </c>
      <c r="BK5" s="26" t="n">
        <v>2030</v>
      </c>
      <c r="BL5" s="26" t="n">
        <v>2031</v>
      </c>
      <c r="BM5" s="26" t="n">
        <v>2031</v>
      </c>
      <c r="BN5" s="26" t="n">
        <v>2031</v>
      </c>
      <c r="BO5" s="26" t="n">
        <v>2031</v>
      </c>
      <c r="BP5" s="26" t="n">
        <v>2031</v>
      </c>
      <c r="BQ5" s="26" t="n">
        <v>2031</v>
      </c>
      <c r="BR5" s="26" t="n">
        <v>2031</v>
      </c>
      <c r="BS5" s="26" t="n">
        <v>2031</v>
      </c>
      <c r="BT5" s="26" t="n">
        <v>2031</v>
      </c>
      <c r="BU5" s="26" t="n">
        <v>2031</v>
      </c>
      <c r="BV5" s="26" t="n">
        <v>2031</v>
      </c>
      <c r="BW5" s="26" t="n">
        <v>2031</v>
      </c>
      <c r="BX5" s="26" t="n">
        <v>2032</v>
      </c>
      <c r="BY5" s="26" t="n">
        <v>2032</v>
      </c>
      <c r="BZ5" s="26" t="n">
        <v>2032</v>
      </c>
      <c r="CA5" s="26" t="n">
        <v>2032</v>
      </c>
      <c r="CB5" s="26" t="n">
        <v>2032</v>
      </c>
      <c r="CC5" s="26" t="n">
        <v>2032</v>
      </c>
      <c r="CD5" s="26" t="n">
        <v>2032</v>
      </c>
      <c r="CE5" s="26" t="n">
        <v>2032</v>
      </c>
      <c r="CF5" s="26" t="n">
        <v>2032</v>
      </c>
      <c r="CG5" s="26" t="n">
        <v>2032</v>
      </c>
      <c r="CH5" s="26" t="n">
        <v>2032</v>
      </c>
      <c r="CI5" s="26" t="n">
        <v>2032</v>
      </c>
      <c r="CJ5" s="26" t="n">
        <v>2033</v>
      </c>
      <c r="CK5" s="26" t="n">
        <v>2033</v>
      </c>
      <c r="CL5" s="26" t="n">
        <v>2033</v>
      </c>
      <c r="CM5" s="26" t="n">
        <v>2033</v>
      </c>
      <c r="CN5" s="26" t="n">
        <v>2033</v>
      </c>
      <c r="CO5" s="26" t="n">
        <v>2033</v>
      </c>
      <c r="CP5" s="26" t="n">
        <v>2033</v>
      </c>
      <c r="CQ5" s="26" t="n">
        <v>2033</v>
      </c>
      <c r="CR5" s="26" t="n">
        <v>2033</v>
      </c>
      <c r="CS5" s="26" t="n">
        <v>2033</v>
      </c>
      <c r="CT5" s="26" t="n">
        <v>2033</v>
      </c>
      <c r="CU5" s="26" t="n">
        <v>2033</v>
      </c>
      <c r="CV5" s="26" t="n">
        <v>2034</v>
      </c>
      <c r="CW5" s="26" t="n">
        <v>2034</v>
      </c>
      <c r="CX5" s="26" t="n">
        <v>2034</v>
      </c>
      <c r="CY5" s="26" t="n">
        <v>2034</v>
      </c>
      <c r="CZ5" s="26" t="n">
        <v>2034</v>
      </c>
      <c r="DA5" s="26" t="n">
        <v>2034</v>
      </c>
      <c r="DB5" s="26" t="n">
        <v>2034</v>
      </c>
      <c r="DC5" s="26" t="n">
        <v>2034</v>
      </c>
      <c r="DD5" s="26" t="n">
        <v>2034</v>
      </c>
      <c r="DE5" s="26" t="n">
        <v>2034</v>
      </c>
      <c r="DF5" s="26" t="n">
        <v>2034</v>
      </c>
      <c r="DG5" s="26" t="n">
        <v>2034</v>
      </c>
      <c r="DH5" s="26" t="n">
        <v>2035</v>
      </c>
      <c r="DI5" s="26" t="n">
        <v>2035</v>
      </c>
      <c r="DJ5" s="26" t="n">
        <v>2035</v>
      </c>
      <c r="DK5" s="26" t="n">
        <v>2035</v>
      </c>
      <c r="DL5" s="26" t="n">
        <v>2035</v>
      </c>
      <c r="DM5" s="26" t="n">
        <v>2035</v>
      </c>
      <c r="DN5" s="26" t="n">
        <v>2035</v>
      </c>
      <c r="DO5" s="26" t="n">
        <v>2035</v>
      </c>
      <c r="DP5" s="26" t="n">
        <v>2035</v>
      </c>
      <c r="DQ5" s="26" t="n">
        <v>2035</v>
      </c>
      <c r="DR5" s="26" t="n">
        <v>2035</v>
      </c>
      <c r="DS5" s="26" t="n">
        <v>2035</v>
      </c>
      <c r="DT5" s="26" t="n">
        <v>2036</v>
      </c>
      <c r="DU5" s="26" t="n">
        <v>2036</v>
      </c>
      <c r="DV5" s="26" t="n">
        <v>2036</v>
      </c>
      <c r="DW5" s="26" t="n">
        <v>2036</v>
      </c>
      <c r="DX5" s="26" t="n">
        <v>2036</v>
      </c>
      <c r="DY5" s="26" t="n">
        <v>2036</v>
      </c>
      <c r="DZ5" s="26" t="n">
        <v>2036</v>
      </c>
      <c r="EA5" s="26" t="n">
        <v>2036</v>
      </c>
      <c r="EB5" s="26" t="n">
        <v>2036</v>
      </c>
      <c r="EC5" s="26" t="n">
        <v>2036</v>
      </c>
      <c r="ED5" s="26" t="n">
        <v>2036</v>
      </c>
      <c r="EE5" s="26" t="n">
        <v>2036</v>
      </c>
      <c r="EF5" s="26" t="n">
        <v>2037</v>
      </c>
      <c r="EG5" s="26" t="n">
        <v>2037</v>
      </c>
      <c r="EH5" s="26" t="n">
        <v>2037</v>
      </c>
      <c r="EI5" s="26" t="n">
        <v>2037</v>
      </c>
      <c r="EJ5" s="26" t="n">
        <v>2037</v>
      </c>
      <c r="EK5" s="26" t="n">
        <v>2037</v>
      </c>
      <c r="EL5" s="26" t="n">
        <v>2037</v>
      </c>
      <c r="EM5" s="26" t="n">
        <v>2037</v>
      </c>
      <c r="EN5" s="26" t="n">
        <v>2037</v>
      </c>
      <c r="EO5" s="26" t="n">
        <v>2037</v>
      </c>
      <c r="EP5" s="26" t="n">
        <v>2037</v>
      </c>
      <c r="EQ5" s="26" t="n">
        <v>2037</v>
      </c>
      <c r="ER5" s="26" t="n">
        <v>2038</v>
      </c>
      <c r="ES5" s="26" t="n">
        <v>2038</v>
      </c>
      <c r="ET5" s="26" t="n">
        <v>2038</v>
      </c>
      <c r="EU5" s="26" t="n">
        <v>2038</v>
      </c>
      <c r="EV5" s="26" t="n">
        <v>2038</v>
      </c>
      <c r="EW5" s="26" t="n">
        <v>2038</v>
      </c>
      <c r="EX5" s="26" t="n">
        <v>2038</v>
      </c>
      <c r="EY5" s="26" t="n">
        <v>2038</v>
      </c>
      <c r="EZ5" s="26" t="n">
        <v>2038</v>
      </c>
      <c r="FA5" s="26" t="n">
        <v>2038</v>
      </c>
      <c r="FB5" s="26" t="n">
        <v>2038</v>
      </c>
      <c r="FC5" s="26" t="n">
        <v>2038</v>
      </c>
      <c r="FD5" s="26" t="n">
        <v>2039</v>
      </c>
      <c r="FE5" s="26" t="n">
        <v>2039</v>
      </c>
      <c r="FF5" s="26" t="n">
        <v>2039</v>
      </c>
      <c r="FG5" s="26" t="n">
        <v>2039</v>
      </c>
      <c r="FH5" s="26" t="n">
        <v>2039</v>
      </c>
      <c r="FI5" s="26" t="n">
        <v>2039</v>
      </c>
      <c r="FJ5" s="26" t="n">
        <v>2039</v>
      </c>
      <c r="FK5" s="26" t="n">
        <v>2039</v>
      </c>
      <c r="FL5" s="26" t="n">
        <v>2039</v>
      </c>
      <c r="FM5" s="26" t="n">
        <v>2039</v>
      </c>
      <c r="FN5" s="26" t="n">
        <v>2039</v>
      </c>
      <c r="FO5" s="26" t="n">
        <v>2039</v>
      </c>
      <c r="FP5" s="26" t="n">
        <v>2040</v>
      </c>
      <c r="FQ5" s="26" t="n">
        <v>2040</v>
      </c>
      <c r="FR5" s="26" t="n">
        <v>2040</v>
      </c>
      <c r="FS5" s="26" t="n">
        <v>2040</v>
      </c>
      <c r="FT5" s="26" t="n">
        <v>2040</v>
      </c>
      <c r="FU5" s="26" t="n">
        <v>2040</v>
      </c>
      <c r="FV5" s="26" t="n">
        <v>2040</v>
      </c>
      <c r="FW5" s="26" t="n">
        <v>2040</v>
      </c>
      <c r="FX5" s="26" t="n">
        <v>2040</v>
      </c>
      <c r="FY5" s="26" t="n">
        <v>2040</v>
      </c>
      <c r="FZ5" s="26" t="n">
        <v>2040</v>
      </c>
      <c r="GA5" s="26" t="n">
        <v>2040</v>
      </c>
    </row>
    <row r="6">
      <c r="A6" s="24" t="inlineStr">
        <is>
          <t>Phase</t>
        </is>
      </c>
      <c r="D6" s="25" t="inlineStr">
        <is>
          <t>Pre-Dev</t>
        </is>
      </c>
      <c r="E6" s="25" t="inlineStr">
        <is>
          <t>Pre-Dev</t>
        </is>
      </c>
      <c r="F6" s="25" t="inlineStr">
        <is>
          <t>Pre-Dev</t>
        </is>
      </c>
      <c r="G6" s="25" t="inlineStr">
        <is>
          <t>Pre-Dev</t>
        </is>
      </c>
      <c r="H6" s="25" t="inlineStr">
        <is>
          <t>Pre-Dev</t>
        </is>
      </c>
      <c r="I6" s="25" t="inlineStr">
        <is>
          <t>Pre-Dev</t>
        </is>
      </c>
      <c r="J6" s="25" t="inlineStr">
        <is>
          <t>Pre-Dev</t>
        </is>
      </c>
      <c r="K6" s="25" t="inlineStr">
        <is>
          <t>Pre-Dev</t>
        </is>
      </c>
      <c r="L6" s="25" t="inlineStr">
        <is>
          <t>Pre-Dev</t>
        </is>
      </c>
      <c r="M6" s="25" t="inlineStr">
        <is>
          <t>Pre-Dev</t>
        </is>
      </c>
      <c r="N6" s="25" t="inlineStr">
        <is>
          <t>Pre-Dev</t>
        </is>
      </c>
      <c r="O6" s="25" t="inlineStr">
        <is>
          <t>Pre-Dev</t>
        </is>
      </c>
      <c r="P6" s="25" t="inlineStr">
        <is>
          <t>Development</t>
        </is>
      </c>
      <c r="Q6" s="25" t="inlineStr">
        <is>
          <t>Development</t>
        </is>
      </c>
      <c r="R6" s="25" t="inlineStr">
        <is>
          <t>Development</t>
        </is>
      </c>
      <c r="S6" s="25" t="inlineStr">
        <is>
          <t>Development</t>
        </is>
      </c>
      <c r="T6" s="25" t="inlineStr">
        <is>
          <t>Development</t>
        </is>
      </c>
      <c r="U6" s="25" t="inlineStr">
        <is>
          <t>Development</t>
        </is>
      </c>
      <c r="V6" s="25" t="inlineStr">
        <is>
          <t>Development</t>
        </is>
      </c>
      <c r="W6" s="25" t="inlineStr">
        <is>
          <t>Development</t>
        </is>
      </c>
      <c r="X6" s="25" t="inlineStr">
        <is>
          <t>Development</t>
        </is>
      </c>
      <c r="Y6" s="25" t="inlineStr">
        <is>
          <t>Development</t>
        </is>
      </c>
      <c r="Z6" s="25" t="inlineStr">
        <is>
          <t>Development</t>
        </is>
      </c>
      <c r="AA6" s="25" t="inlineStr">
        <is>
          <t>Development</t>
        </is>
      </c>
      <c r="AB6" s="25" t="inlineStr">
        <is>
          <t>Development</t>
        </is>
      </c>
      <c r="AC6" s="25" t="inlineStr">
        <is>
          <t>Development</t>
        </is>
      </c>
      <c r="AD6" s="25" t="inlineStr">
        <is>
          <t>Development</t>
        </is>
      </c>
      <c r="AE6" s="25" t="inlineStr">
        <is>
          <t>Development</t>
        </is>
      </c>
      <c r="AF6" s="25" t="inlineStr">
        <is>
          <t>Development</t>
        </is>
      </c>
      <c r="AG6" s="25" t="inlineStr">
        <is>
          <t>Development</t>
        </is>
      </c>
      <c r="AH6" s="25" t="inlineStr">
        <is>
          <t>Development</t>
        </is>
      </c>
      <c r="AI6" s="25" t="inlineStr">
        <is>
          <t>Development</t>
        </is>
      </c>
      <c r="AJ6" s="25" t="inlineStr">
        <is>
          <t>Development</t>
        </is>
      </c>
      <c r="AK6" s="25" t="inlineStr">
        <is>
          <t>Development</t>
        </is>
      </c>
      <c r="AL6" s="25" t="inlineStr">
        <is>
          <t>Development</t>
        </is>
      </c>
      <c r="AM6" s="25" t="inlineStr">
        <is>
          <t>Development</t>
        </is>
      </c>
      <c r="AN6" s="25" t="inlineStr">
        <is>
          <t>Development</t>
        </is>
      </c>
      <c r="AO6" s="25" t="inlineStr">
        <is>
          <t>Development</t>
        </is>
      </c>
      <c r="AP6" s="25" t="inlineStr">
        <is>
          <t>Development</t>
        </is>
      </c>
      <c r="AQ6" s="25" t="inlineStr">
        <is>
          <t>Development</t>
        </is>
      </c>
      <c r="AR6" s="25" t="inlineStr">
        <is>
          <t>Development</t>
        </is>
      </c>
      <c r="AS6" s="25" t="inlineStr">
        <is>
          <t>Development</t>
        </is>
      </c>
      <c r="AT6" s="25" t="inlineStr">
        <is>
          <t>Ramp-Up</t>
        </is>
      </c>
      <c r="AU6" s="25" t="inlineStr">
        <is>
          <t>Ramp-Up</t>
        </is>
      </c>
      <c r="AV6" s="25" t="inlineStr">
        <is>
          <t>Ramp-Up</t>
        </is>
      </c>
      <c r="AW6" s="25" t="inlineStr">
        <is>
          <t>Ramp-Up</t>
        </is>
      </c>
      <c r="AX6" s="25" t="inlineStr">
        <is>
          <t>Ramp-Up</t>
        </is>
      </c>
      <c r="AY6" s="25" t="inlineStr">
        <is>
          <t>Ramp-Up</t>
        </is>
      </c>
      <c r="AZ6" s="25" t="inlineStr">
        <is>
          <t>Ramp-Up</t>
        </is>
      </c>
      <c r="BA6" s="25" t="inlineStr">
        <is>
          <t>Ramp-Up</t>
        </is>
      </c>
      <c r="BB6" s="25" t="inlineStr">
        <is>
          <t>Ramp-Up</t>
        </is>
      </c>
      <c r="BC6" s="25" t="inlineStr">
        <is>
          <t>Ramp-Up</t>
        </is>
      </c>
      <c r="BD6" s="25" t="inlineStr">
        <is>
          <t>Ramp-Up</t>
        </is>
      </c>
      <c r="BE6" s="25" t="inlineStr">
        <is>
          <t>Ramp-Up</t>
        </is>
      </c>
      <c r="BF6" s="25" t="inlineStr">
        <is>
          <t>Steady State</t>
        </is>
      </c>
      <c r="BG6" s="25" t="inlineStr">
        <is>
          <t>Steady State</t>
        </is>
      </c>
      <c r="BH6" s="25" t="inlineStr">
        <is>
          <t>Steady State</t>
        </is>
      </c>
      <c r="BI6" s="25" t="inlineStr">
        <is>
          <t>Steady State</t>
        </is>
      </c>
      <c r="BJ6" s="25" t="inlineStr">
        <is>
          <t>Steady State</t>
        </is>
      </c>
      <c r="BK6" s="25" t="inlineStr">
        <is>
          <t>Steady State</t>
        </is>
      </c>
      <c r="BL6" s="25" t="inlineStr">
        <is>
          <t>Steady State</t>
        </is>
      </c>
      <c r="BM6" s="25" t="inlineStr">
        <is>
          <t>Steady State</t>
        </is>
      </c>
      <c r="BN6" s="25" t="inlineStr">
        <is>
          <t>Steady State</t>
        </is>
      </c>
      <c r="BO6" s="25" t="inlineStr">
        <is>
          <t>Steady State</t>
        </is>
      </c>
      <c r="BP6" s="25" t="inlineStr">
        <is>
          <t>Steady State</t>
        </is>
      </c>
      <c r="BQ6" s="25" t="inlineStr">
        <is>
          <t>Steady State</t>
        </is>
      </c>
      <c r="BR6" s="25" t="inlineStr">
        <is>
          <t>Steady State</t>
        </is>
      </c>
      <c r="BS6" s="25" t="inlineStr">
        <is>
          <t>Steady State</t>
        </is>
      </c>
      <c r="BT6" s="25" t="inlineStr">
        <is>
          <t>Steady State</t>
        </is>
      </c>
      <c r="BU6" s="25" t="inlineStr">
        <is>
          <t>Steady State</t>
        </is>
      </c>
      <c r="BV6" s="25" t="inlineStr">
        <is>
          <t>Steady State</t>
        </is>
      </c>
      <c r="BW6" s="25" t="inlineStr">
        <is>
          <t>Steady State</t>
        </is>
      </c>
      <c r="BX6" s="25" t="inlineStr">
        <is>
          <t>Steady State</t>
        </is>
      </c>
      <c r="BY6" s="25" t="inlineStr">
        <is>
          <t>Steady State</t>
        </is>
      </c>
      <c r="BZ6" s="25" t="inlineStr">
        <is>
          <t>Steady State</t>
        </is>
      </c>
      <c r="CA6" s="25" t="inlineStr">
        <is>
          <t>Steady State</t>
        </is>
      </c>
      <c r="CB6" s="25" t="inlineStr">
        <is>
          <t>Steady State</t>
        </is>
      </c>
      <c r="CC6" s="25" t="inlineStr">
        <is>
          <t>Steady State</t>
        </is>
      </c>
      <c r="CD6" s="25" t="inlineStr">
        <is>
          <t>Steady State</t>
        </is>
      </c>
      <c r="CE6" s="25" t="inlineStr">
        <is>
          <t>Steady State</t>
        </is>
      </c>
      <c r="CF6" s="25" t="inlineStr">
        <is>
          <t>Steady State</t>
        </is>
      </c>
      <c r="CG6" s="25" t="inlineStr">
        <is>
          <t>Steady State</t>
        </is>
      </c>
      <c r="CH6" s="25" t="inlineStr">
        <is>
          <t>Steady State</t>
        </is>
      </c>
      <c r="CI6" s="25" t="inlineStr">
        <is>
          <t>Steady State</t>
        </is>
      </c>
      <c r="CJ6" s="25" t="inlineStr">
        <is>
          <t>Steady State</t>
        </is>
      </c>
      <c r="CK6" s="25" t="inlineStr">
        <is>
          <t>Steady State</t>
        </is>
      </c>
      <c r="CL6" s="25" t="inlineStr">
        <is>
          <t>Steady State</t>
        </is>
      </c>
      <c r="CM6" s="25" t="inlineStr">
        <is>
          <t>Steady State</t>
        </is>
      </c>
      <c r="CN6" s="25" t="inlineStr">
        <is>
          <t>Steady State</t>
        </is>
      </c>
      <c r="CO6" s="25" t="inlineStr">
        <is>
          <t>Steady State</t>
        </is>
      </c>
      <c r="CP6" s="25" t="inlineStr">
        <is>
          <t>Steady State</t>
        </is>
      </c>
      <c r="CQ6" s="25" t="inlineStr">
        <is>
          <t>Steady State</t>
        </is>
      </c>
      <c r="CR6" s="25" t="inlineStr">
        <is>
          <t>Steady State</t>
        </is>
      </c>
      <c r="CS6" s="25" t="inlineStr">
        <is>
          <t>Steady State</t>
        </is>
      </c>
      <c r="CT6" s="25" t="inlineStr">
        <is>
          <t>Steady State</t>
        </is>
      </c>
      <c r="CU6" s="25" t="inlineStr">
        <is>
          <t>Steady State</t>
        </is>
      </c>
      <c r="CV6" s="25" t="inlineStr">
        <is>
          <t>Steady State</t>
        </is>
      </c>
      <c r="CW6" s="25" t="inlineStr">
        <is>
          <t>Steady State</t>
        </is>
      </c>
      <c r="CX6" s="25" t="inlineStr">
        <is>
          <t>Steady State</t>
        </is>
      </c>
      <c r="CY6" s="25" t="inlineStr">
        <is>
          <t>Steady State</t>
        </is>
      </c>
      <c r="CZ6" s="25" t="inlineStr">
        <is>
          <t>Steady State</t>
        </is>
      </c>
      <c r="DA6" s="25" t="inlineStr">
        <is>
          <t>Steady State</t>
        </is>
      </c>
      <c r="DB6" s="25" t="inlineStr">
        <is>
          <t>Steady State</t>
        </is>
      </c>
      <c r="DC6" s="25" t="inlineStr">
        <is>
          <t>Steady State</t>
        </is>
      </c>
      <c r="DD6" s="25" t="inlineStr">
        <is>
          <t>Steady State</t>
        </is>
      </c>
      <c r="DE6" s="25" t="inlineStr">
        <is>
          <t>Steady State</t>
        </is>
      </c>
      <c r="DF6" s="25" t="inlineStr">
        <is>
          <t>Steady State</t>
        </is>
      </c>
      <c r="DG6" s="25" t="inlineStr">
        <is>
          <t>Steady State</t>
        </is>
      </c>
      <c r="DH6" s="25" t="inlineStr">
        <is>
          <t>Steady State</t>
        </is>
      </c>
      <c r="DI6" s="25" t="inlineStr">
        <is>
          <t>Steady State</t>
        </is>
      </c>
      <c r="DJ6" s="25" t="inlineStr">
        <is>
          <t>Steady State</t>
        </is>
      </c>
      <c r="DK6" s="25" t="inlineStr">
        <is>
          <t>Steady State</t>
        </is>
      </c>
      <c r="DL6" s="25" t="inlineStr">
        <is>
          <t>Steady State</t>
        </is>
      </c>
      <c r="DM6" s="25" t="inlineStr">
        <is>
          <t>Steady State</t>
        </is>
      </c>
      <c r="DN6" s="25" t="inlineStr">
        <is>
          <t>Steady State</t>
        </is>
      </c>
      <c r="DO6" s="25" t="inlineStr">
        <is>
          <t>Steady State</t>
        </is>
      </c>
      <c r="DP6" s="25" t="inlineStr">
        <is>
          <t>Steady State</t>
        </is>
      </c>
      <c r="DQ6" s="25" t="inlineStr">
        <is>
          <t>Steady State</t>
        </is>
      </c>
      <c r="DR6" s="25" t="inlineStr">
        <is>
          <t>Steady State</t>
        </is>
      </c>
      <c r="DS6" s="25" t="inlineStr">
        <is>
          <t>Steady State</t>
        </is>
      </c>
      <c r="DT6" s="25" t="inlineStr">
        <is>
          <t>Steady State</t>
        </is>
      </c>
      <c r="DU6" s="25" t="inlineStr">
        <is>
          <t>Steady State</t>
        </is>
      </c>
      <c r="DV6" s="25" t="inlineStr">
        <is>
          <t>Steady State</t>
        </is>
      </c>
      <c r="DW6" s="25" t="inlineStr">
        <is>
          <t>Steady State</t>
        </is>
      </c>
      <c r="DX6" s="25" t="inlineStr">
        <is>
          <t>Steady State</t>
        </is>
      </c>
      <c r="DY6" s="25" t="inlineStr">
        <is>
          <t>Steady State</t>
        </is>
      </c>
      <c r="DZ6" s="25" t="inlineStr">
        <is>
          <t>Steady State</t>
        </is>
      </c>
      <c r="EA6" s="25" t="inlineStr">
        <is>
          <t>Steady State</t>
        </is>
      </c>
      <c r="EB6" s="25" t="inlineStr">
        <is>
          <t>Steady State</t>
        </is>
      </c>
      <c r="EC6" s="25" t="inlineStr">
        <is>
          <t>Steady State</t>
        </is>
      </c>
      <c r="ED6" s="25" t="inlineStr">
        <is>
          <t>Steady State</t>
        </is>
      </c>
      <c r="EE6" s="25" t="inlineStr">
        <is>
          <t>Steady State</t>
        </is>
      </c>
      <c r="EF6" s="25" t="inlineStr">
        <is>
          <t>Steady State</t>
        </is>
      </c>
      <c r="EG6" s="25" t="inlineStr">
        <is>
          <t>Steady State</t>
        </is>
      </c>
      <c r="EH6" s="25" t="inlineStr">
        <is>
          <t>Steady State</t>
        </is>
      </c>
      <c r="EI6" s="25" t="inlineStr">
        <is>
          <t>Steady State</t>
        </is>
      </c>
      <c r="EJ6" s="25" t="inlineStr">
        <is>
          <t>Steady State</t>
        </is>
      </c>
      <c r="EK6" s="25" t="inlineStr">
        <is>
          <t>Steady State</t>
        </is>
      </c>
      <c r="EL6" s="25" t="inlineStr">
        <is>
          <t>Steady State</t>
        </is>
      </c>
      <c r="EM6" s="25" t="inlineStr">
        <is>
          <t>Steady State</t>
        </is>
      </c>
      <c r="EN6" s="25" t="inlineStr">
        <is>
          <t>Steady State</t>
        </is>
      </c>
      <c r="EO6" s="25" t="inlineStr">
        <is>
          <t>Steady State</t>
        </is>
      </c>
      <c r="EP6" s="25" t="inlineStr">
        <is>
          <t>Steady State</t>
        </is>
      </c>
      <c r="EQ6" s="25" t="inlineStr">
        <is>
          <t>Steady State</t>
        </is>
      </c>
      <c r="ER6" s="25" t="inlineStr">
        <is>
          <t>Steady State</t>
        </is>
      </c>
      <c r="ES6" s="25" t="inlineStr">
        <is>
          <t>Steady State</t>
        </is>
      </c>
      <c r="ET6" s="25" t="inlineStr">
        <is>
          <t>Steady State</t>
        </is>
      </c>
      <c r="EU6" s="25" t="inlineStr">
        <is>
          <t>Steady State</t>
        </is>
      </c>
      <c r="EV6" s="25" t="inlineStr">
        <is>
          <t>Steady State</t>
        </is>
      </c>
      <c r="EW6" s="25" t="inlineStr">
        <is>
          <t>Steady State</t>
        </is>
      </c>
      <c r="EX6" s="25" t="inlineStr">
        <is>
          <t>Steady State</t>
        </is>
      </c>
      <c r="EY6" s="25" t="inlineStr">
        <is>
          <t>Steady State</t>
        </is>
      </c>
      <c r="EZ6" s="25" t="inlineStr">
        <is>
          <t>Steady State</t>
        </is>
      </c>
      <c r="FA6" s="25" t="inlineStr">
        <is>
          <t>Steady State</t>
        </is>
      </c>
      <c r="FB6" s="25" t="inlineStr">
        <is>
          <t>Steady State</t>
        </is>
      </c>
      <c r="FC6" s="25" t="inlineStr">
        <is>
          <t>Steady State</t>
        </is>
      </c>
      <c r="FD6" s="25" t="inlineStr">
        <is>
          <t>Steady State</t>
        </is>
      </c>
      <c r="FE6" s="25" t="inlineStr">
        <is>
          <t>Steady State</t>
        </is>
      </c>
      <c r="FF6" s="25" t="inlineStr">
        <is>
          <t>Steady State</t>
        </is>
      </c>
      <c r="FG6" s="25" t="inlineStr">
        <is>
          <t>Steady State</t>
        </is>
      </c>
      <c r="FH6" s="25" t="inlineStr">
        <is>
          <t>Steady State</t>
        </is>
      </c>
      <c r="FI6" s="25" t="inlineStr">
        <is>
          <t>Steady State</t>
        </is>
      </c>
      <c r="FJ6" s="25" t="inlineStr">
        <is>
          <t>Decline</t>
        </is>
      </c>
      <c r="FK6" s="25" t="inlineStr">
        <is>
          <t>Decline</t>
        </is>
      </c>
      <c r="FL6" s="25" t="inlineStr">
        <is>
          <t>Decline</t>
        </is>
      </c>
      <c r="FM6" s="25" t="inlineStr">
        <is>
          <t>Decline</t>
        </is>
      </c>
      <c r="FN6" s="25" t="inlineStr">
        <is>
          <t>Decline</t>
        </is>
      </c>
      <c r="FO6" s="25" t="inlineStr">
        <is>
          <t>Decline</t>
        </is>
      </c>
      <c r="FP6" s="25" t="inlineStr">
        <is>
          <t>Closure</t>
        </is>
      </c>
      <c r="FQ6" s="25" t="inlineStr">
        <is>
          <t>Closure</t>
        </is>
      </c>
      <c r="FR6" s="25" t="inlineStr">
        <is>
          <t>Closure</t>
        </is>
      </c>
      <c r="FS6" s="25" t="inlineStr">
        <is>
          <t>Closure</t>
        </is>
      </c>
      <c r="FT6" s="25" t="inlineStr">
        <is>
          <t>Closure</t>
        </is>
      </c>
      <c r="FU6" s="25" t="inlineStr">
        <is>
          <t>Closure</t>
        </is>
      </c>
      <c r="FV6" s="25" t="inlineStr">
        <is>
          <t>Closure</t>
        </is>
      </c>
      <c r="FW6" s="25" t="inlineStr">
        <is>
          <t>Closure</t>
        </is>
      </c>
      <c r="FX6" s="25" t="inlineStr">
        <is>
          <t>Closure</t>
        </is>
      </c>
      <c r="FY6" s="25" t="inlineStr">
        <is>
          <t>Closure</t>
        </is>
      </c>
      <c r="FZ6" s="25" t="inlineStr">
        <is>
          <t>Closure</t>
        </is>
      </c>
      <c r="GA6" s="25" t="inlineStr">
        <is>
          <t>Closure</t>
        </is>
      </c>
    </row>
    <row r="8">
      <c r="A8" s="34" t="inlineStr">
        <is>
          <t>Production Value Chain</t>
        </is>
      </c>
      <c r="B8" s="34" t="n"/>
      <c r="C8" s="34" t="n"/>
      <c r="D8" s="34" t="n"/>
      <c r="E8" s="34" t="n"/>
      <c r="F8" s="34" t="n"/>
      <c r="G8" s="34" t="n"/>
      <c r="H8" s="34" t="n"/>
      <c r="I8" s="34" t="n"/>
      <c r="J8" s="34" t="n"/>
      <c r="K8" s="34" t="n"/>
      <c r="L8" s="34" t="n"/>
      <c r="M8" s="34" t="n"/>
      <c r="N8" s="34" t="n"/>
      <c r="O8" s="34" t="n"/>
      <c r="P8" s="34" t="n"/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  <c r="AK8" s="34" t="n"/>
      <c r="AL8" s="34" t="n"/>
      <c r="AM8" s="34" t="n"/>
      <c r="AN8" s="34" t="n"/>
      <c r="AO8" s="34" t="n"/>
      <c r="AP8" s="34" t="n"/>
      <c r="AQ8" s="34" t="n"/>
      <c r="AR8" s="34" t="n"/>
      <c r="AS8" s="34" t="n"/>
      <c r="AT8" s="34" t="n"/>
      <c r="AU8" s="34" t="n"/>
      <c r="AV8" s="34" t="n"/>
      <c r="AW8" s="34" t="n"/>
      <c r="AX8" s="34" t="n"/>
      <c r="AY8" s="34" t="n"/>
      <c r="AZ8" s="34" t="n"/>
      <c r="BA8" s="34" t="n"/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n"/>
      <c r="BL8" s="34" t="n"/>
      <c r="BM8" s="34" t="n"/>
      <c r="BN8" s="34" t="n"/>
      <c r="BO8" s="34" t="n"/>
      <c r="BP8" s="34" t="n"/>
      <c r="BQ8" s="34" t="n"/>
      <c r="BR8" s="34" t="n"/>
      <c r="BS8" s="34" t="n"/>
      <c r="BT8" s="34" t="n"/>
      <c r="BU8" s="34" t="n"/>
      <c r="BV8" s="34" t="n"/>
      <c r="BW8" s="34" t="n"/>
      <c r="BX8" s="34" t="n"/>
      <c r="BY8" s="34" t="n"/>
      <c r="BZ8" s="34" t="n"/>
      <c r="CA8" s="34" t="n"/>
      <c r="CB8" s="34" t="n"/>
      <c r="CC8" s="34" t="n"/>
      <c r="CD8" s="34" t="n"/>
      <c r="CE8" s="34" t="n"/>
      <c r="CF8" s="34" t="n"/>
      <c r="CG8" s="34" t="n"/>
      <c r="CH8" s="34" t="n"/>
      <c r="CI8" s="34" t="n"/>
      <c r="CJ8" s="34" t="n"/>
      <c r="CK8" s="34" t="n"/>
      <c r="CL8" s="34" t="n"/>
      <c r="CM8" s="34" t="n"/>
      <c r="CN8" s="34" t="n"/>
      <c r="CO8" s="34" t="n"/>
      <c r="CP8" s="34" t="n"/>
      <c r="CQ8" s="34" t="n"/>
      <c r="CR8" s="34" t="n"/>
      <c r="CS8" s="34" t="n"/>
      <c r="CT8" s="34" t="n"/>
      <c r="CU8" s="34" t="n"/>
      <c r="CV8" s="34" t="n"/>
      <c r="CW8" s="34" t="n"/>
      <c r="CX8" s="34" t="n"/>
      <c r="CY8" s="34" t="n"/>
      <c r="CZ8" s="34" t="n"/>
      <c r="DA8" s="34" t="n"/>
      <c r="DB8" s="34" t="n"/>
      <c r="DC8" s="34" t="n"/>
      <c r="DD8" s="34" t="n"/>
      <c r="DE8" s="34" t="n"/>
      <c r="DF8" s="34" t="n"/>
      <c r="DG8" s="34" t="n"/>
      <c r="DH8" s="34" t="n"/>
      <c r="DI8" s="34" t="n"/>
      <c r="DJ8" s="34" t="n"/>
      <c r="DK8" s="34" t="n"/>
      <c r="DL8" s="34" t="n"/>
      <c r="DM8" s="34" t="n"/>
      <c r="DN8" s="34" t="n"/>
      <c r="DO8" s="34" t="n"/>
      <c r="DP8" s="34" t="n"/>
      <c r="DQ8" s="34" t="n"/>
      <c r="DR8" s="34" t="n"/>
      <c r="DS8" s="34" t="n"/>
      <c r="DT8" s="34" t="n"/>
      <c r="DU8" s="34" t="n"/>
      <c r="DV8" s="34" t="n"/>
      <c r="DW8" s="34" t="n"/>
      <c r="DX8" s="34" t="n"/>
      <c r="DY8" s="34" t="n"/>
      <c r="DZ8" s="34" t="n"/>
      <c r="EA8" s="34" t="n"/>
      <c r="EB8" s="34" t="n"/>
      <c r="EC8" s="34" t="n"/>
      <c r="ED8" s="34" t="n"/>
      <c r="EE8" s="34" t="n"/>
      <c r="EF8" s="34" t="n"/>
      <c r="EG8" s="34" t="n"/>
      <c r="EH8" s="34" t="n"/>
      <c r="EI8" s="34" t="n"/>
      <c r="EJ8" s="34" t="n"/>
      <c r="EK8" s="34" t="n"/>
      <c r="EL8" s="34" t="n"/>
      <c r="EM8" s="34" t="n"/>
      <c r="EN8" s="34" t="n"/>
      <c r="EO8" s="34" t="n"/>
      <c r="EP8" s="34" t="n"/>
      <c r="EQ8" s="34" t="n"/>
      <c r="ER8" s="34" t="n"/>
      <c r="ES8" s="34" t="n"/>
      <c r="ET8" s="34" t="n"/>
      <c r="EU8" s="34" t="n"/>
      <c r="EV8" s="34" t="n"/>
      <c r="EW8" s="34" t="n"/>
      <c r="EX8" s="34" t="n"/>
      <c r="EY8" s="34" t="n"/>
      <c r="EZ8" s="34" t="n"/>
      <c r="FA8" s="34" t="n"/>
      <c r="FB8" s="34" t="n"/>
      <c r="FC8" s="34" t="n"/>
      <c r="FD8" s="34" t="n"/>
      <c r="FE8" s="34" t="n"/>
      <c r="FF8" s="34" t="n"/>
      <c r="FG8" s="34" t="n"/>
      <c r="FH8" s="34" t="n"/>
      <c r="FI8" s="34" t="n"/>
      <c r="FJ8" s="34" t="n"/>
      <c r="FK8" s="34" t="n"/>
      <c r="FL8" s="34" t="n"/>
      <c r="FM8" s="34" t="n"/>
      <c r="FN8" s="34" t="n"/>
      <c r="FO8" s="34" t="n"/>
      <c r="FP8" s="34" t="n"/>
      <c r="FQ8" s="34" t="n"/>
      <c r="FR8" s="34" t="n"/>
      <c r="FS8" s="34" t="n"/>
      <c r="FT8" s="34" t="n"/>
      <c r="FU8" s="34" t="n"/>
      <c r="FV8" s="34" t="n"/>
      <c r="FW8" s="34" t="n"/>
      <c r="FX8" s="34" t="n"/>
      <c r="FY8" s="34" t="n"/>
      <c r="FZ8" s="34" t="n"/>
      <c r="GA8" s="34" t="n"/>
    </row>
    <row r="9">
      <c r="A9" s="24" t="inlineStr">
        <is>
          <t>Total Mineral Reserve (Mt)</t>
        </is>
      </c>
      <c r="B9" s="62">
        <f>i_Resource!B15</f>
        <v/>
      </c>
    </row>
    <row r="10">
      <c r="A10" s="25" t="inlineStr"/>
    </row>
    <row r="11">
      <c r="A11" s="24" t="inlineStr">
        <is>
          <t>ROM Ore Mined (t/month)</t>
        </is>
      </c>
      <c r="D11" s="37">
        <f>i_MiningPlan!D10</f>
        <v/>
      </c>
      <c r="E11" s="37">
        <f>i_MiningPlan!E10</f>
        <v/>
      </c>
      <c r="F11" s="37">
        <f>i_MiningPlan!F10</f>
        <v/>
      </c>
      <c r="G11" s="37">
        <f>i_MiningPlan!G10</f>
        <v/>
      </c>
      <c r="H11" s="37">
        <f>i_MiningPlan!H10</f>
        <v/>
      </c>
      <c r="I11" s="37">
        <f>i_MiningPlan!I10</f>
        <v/>
      </c>
      <c r="J11" s="37">
        <f>i_MiningPlan!J10</f>
        <v/>
      </c>
      <c r="K11" s="37">
        <f>i_MiningPlan!K10</f>
        <v/>
      </c>
      <c r="L11" s="37">
        <f>i_MiningPlan!L10</f>
        <v/>
      </c>
      <c r="M11" s="37">
        <f>i_MiningPlan!M10</f>
        <v/>
      </c>
      <c r="N11" s="37">
        <f>i_MiningPlan!N10</f>
        <v/>
      </c>
      <c r="O11" s="37">
        <f>i_MiningPlan!O10</f>
        <v/>
      </c>
      <c r="P11" s="37">
        <f>i_MiningPlan!P10</f>
        <v/>
      </c>
      <c r="Q11" s="37">
        <f>i_MiningPlan!Q10</f>
        <v/>
      </c>
      <c r="R11" s="37">
        <f>i_MiningPlan!R10</f>
        <v/>
      </c>
      <c r="S11" s="37">
        <f>i_MiningPlan!S10</f>
        <v/>
      </c>
      <c r="T11" s="37">
        <f>i_MiningPlan!T10</f>
        <v/>
      </c>
      <c r="U11" s="37">
        <f>i_MiningPlan!U10</f>
        <v/>
      </c>
      <c r="V11" s="37">
        <f>i_MiningPlan!V10</f>
        <v/>
      </c>
      <c r="W11" s="37">
        <f>i_MiningPlan!W10</f>
        <v/>
      </c>
      <c r="X11" s="37">
        <f>i_MiningPlan!X10</f>
        <v/>
      </c>
      <c r="Y11" s="37">
        <f>i_MiningPlan!Y10</f>
        <v/>
      </c>
      <c r="Z11" s="37">
        <f>i_MiningPlan!Z10</f>
        <v/>
      </c>
      <c r="AA11" s="37">
        <f>i_MiningPlan!AA10</f>
        <v/>
      </c>
      <c r="AB11" s="37">
        <f>i_MiningPlan!AB10</f>
        <v/>
      </c>
      <c r="AC11" s="37">
        <f>i_MiningPlan!AC10</f>
        <v/>
      </c>
      <c r="AD11" s="37">
        <f>i_MiningPlan!AD10</f>
        <v/>
      </c>
      <c r="AE11" s="37">
        <f>i_MiningPlan!AE10</f>
        <v/>
      </c>
      <c r="AF11" s="37">
        <f>i_MiningPlan!AF10</f>
        <v/>
      </c>
      <c r="AG11" s="37">
        <f>i_MiningPlan!AG10</f>
        <v/>
      </c>
      <c r="AH11" s="37">
        <f>i_MiningPlan!AH10</f>
        <v/>
      </c>
      <c r="AI11" s="37">
        <f>i_MiningPlan!AI10</f>
        <v/>
      </c>
      <c r="AJ11" s="37">
        <f>i_MiningPlan!AJ10</f>
        <v/>
      </c>
      <c r="AK11" s="37">
        <f>i_MiningPlan!AK10</f>
        <v/>
      </c>
      <c r="AL11" s="37">
        <f>i_MiningPlan!AL10</f>
        <v/>
      </c>
      <c r="AM11" s="37">
        <f>i_MiningPlan!AM10</f>
        <v/>
      </c>
      <c r="AN11" s="37">
        <f>i_MiningPlan!AN10</f>
        <v/>
      </c>
      <c r="AO11" s="37">
        <f>i_MiningPlan!AO10</f>
        <v/>
      </c>
      <c r="AP11" s="37">
        <f>i_MiningPlan!AP10</f>
        <v/>
      </c>
      <c r="AQ11" s="37">
        <f>i_MiningPlan!AQ10</f>
        <v/>
      </c>
      <c r="AR11" s="37">
        <f>i_MiningPlan!AR10</f>
        <v/>
      </c>
      <c r="AS11" s="37">
        <f>i_MiningPlan!AS10</f>
        <v/>
      </c>
      <c r="AT11" s="37">
        <f>i_MiningPlan!AT10</f>
        <v/>
      </c>
      <c r="AU11" s="37">
        <f>i_MiningPlan!AU10</f>
        <v/>
      </c>
      <c r="AV11" s="37">
        <f>i_MiningPlan!AV10</f>
        <v/>
      </c>
      <c r="AW11" s="37">
        <f>i_MiningPlan!AW10</f>
        <v/>
      </c>
      <c r="AX11" s="37">
        <f>i_MiningPlan!AX10</f>
        <v/>
      </c>
      <c r="AY11" s="37">
        <f>i_MiningPlan!AY10</f>
        <v/>
      </c>
      <c r="AZ11" s="37">
        <f>i_MiningPlan!AZ10</f>
        <v/>
      </c>
      <c r="BA11" s="37">
        <f>i_MiningPlan!BA10</f>
        <v/>
      </c>
      <c r="BB11" s="37">
        <f>i_MiningPlan!BB10</f>
        <v/>
      </c>
      <c r="BC11" s="37">
        <f>i_MiningPlan!BC10</f>
        <v/>
      </c>
      <c r="BD11" s="37">
        <f>i_MiningPlan!BD10</f>
        <v/>
      </c>
      <c r="BE11" s="37">
        <f>i_MiningPlan!BE10</f>
        <v/>
      </c>
      <c r="BF11" s="37">
        <f>i_MiningPlan!BF10</f>
        <v/>
      </c>
      <c r="BG11" s="37">
        <f>i_MiningPlan!BG10</f>
        <v/>
      </c>
      <c r="BH11" s="37">
        <f>i_MiningPlan!BH10</f>
        <v/>
      </c>
      <c r="BI11" s="37">
        <f>i_MiningPlan!BI10</f>
        <v/>
      </c>
      <c r="BJ11" s="37">
        <f>i_MiningPlan!BJ10</f>
        <v/>
      </c>
      <c r="BK11" s="37">
        <f>i_MiningPlan!BK10</f>
        <v/>
      </c>
      <c r="BL11" s="37">
        <f>i_MiningPlan!BL10</f>
        <v/>
      </c>
      <c r="BM11" s="37">
        <f>i_MiningPlan!BM10</f>
        <v/>
      </c>
      <c r="BN11" s="37">
        <f>i_MiningPlan!BN10</f>
        <v/>
      </c>
      <c r="BO11" s="37">
        <f>i_MiningPlan!BO10</f>
        <v/>
      </c>
      <c r="BP11" s="37">
        <f>i_MiningPlan!BP10</f>
        <v/>
      </c>
      <c r="BQ11" s="37">
        <f>i_MiningPlan!BQ10</f>
        <v/>
      </c>
      <c r="BR11" s="37">
        <f>i_MiningPlan!BR10</f>
        <v/>
      </c>
      <c r="BS11" s="37">
        <f>i_MiningPlan!BS10</f>
        <v/>
      </c>
      <c r="BT11" s="37">
        <f>i_MiningPlan!BT10</f>
        <v/>
      </c>
      <c r="BU11" s="37">
        <f>i_MiningPlan!BU10</f>
        <v/>
      </c>
      <c r="BV11" s="37">
        <f>i_MiningPlan!BV10</f>
        <v/>
      </c>
      <c r="BW11" s="37">
        <f>i_MiningPlan!BW10</f>
        <v/>
      </c>
      <c r="BX11" s="37">
        <f>i_MiningPlan!BX10</f>
        <v/>
      </c>
      <c r="BY11" s="37">
        <f>i_MiningPlan!BY10</f>
        <v/>
      </c>
      <c r="BZ11" s="37">
        <f>i_MiningPlan!BZ10</f>
        <v/>
      </c>
      <c r="CA11" s="37">
        <f>i_MiningPlan!CA10</f>
        <v/>
      </c>
      <c r="CB11" s="37">
        <f>i_MiningPlan!CB10</f>
        <v/>
      </c>
      <c r="CC11" s="37">
        <f>i_MiningPlan!CC10</f>
        <v/>
      </c>
      <c r="CD11" s="37">
        <f>i_MiningPlan!CD10</f>
        <v/>
      </c>
      <c r="CE11" s="37">
        <f>i_MiningPlan!CE10</f>
        <v/>
      </c>
      <c r="CF11" s="37">
        <f>i_MiningPlan!CF10</f>
        <v/>
      </c>
      <c r="CG11" s="37">
        <f>i_MiningPlan!CG10</f>
        <v/>
      </c>
      <c r="CH11" s="37">
        <f>i_MiningPlan!CH10</f>
        <v/>
      </c>
      <c r="CI11" s="37">
        <f>i_MiningPlan!CI10</f>
        <v/>
      </c>
      <c r="CJ11" s="37">
        <f>i_MiningPlan!CJ10</f>
        <v/>
      </c>
      <c r="CK11" s="37">
        <f>i_MiningPlan!CK10</f>
        <v/>
      </c>
      <c r="CL11" s="37">
        <f>i_MiningPlan!CL10</f>
        <v/>
      </c>
      <c r="CM11" s="37">
        <f>i_MiningPlan!CM10</f>
        <v/>
      </c>
      <c r="CN11" s="37">
        <f>i_MiningPlan!CN10</f>
        <v/>
      </c>
      <c r="CO11" s="37">
        <f>i_MiningPlan!CO10</f>
        <v/>
      </c>
      <c r="CP11" s="37">
        <f>i_MiningPlan!CP10</f>
        <v/>
      </c>
      <c r="CQ11" s="37">
        <f>i_MiningPlan!CQ10</f>
        <v/>
      </c>
      <c r="CR11" s="37">
        <f>i_MiningPlan!CR10</f>
        <v/>
      </c>
      <c r="CS11" s="37">
        <f>i_MiningPlan!CS10</f>
        <v/>
      </c>
      <c r="CT11" s="37">
        <f>i_MiningPlan!CT10</f>
        <v/>
      </c>
      <c r="CU11" s="37">
        <f>i_MiningPlan!CU10</f>
        <v/>
      </c>
      <c r="CV11" s="37">
        <f>i_MiningPlan!CV10</f>
        <v/>
      </c>
      <c r="CW11" s="37">
        <f>i_MiningPlan!CW10</f>
        <v/>
      </c>
      <c r="CX11" s="37">
        <f>i_MiningPlan!CX10</f>
        <v/>
      </c>
      <c r="CY11" s="37">
        <f>i_MiningPlan!CY10</f>
        <v/>
      </c>
      <c r="CZ11" s="37">
        <f>i_MiningPlan!CZ10</f>
        <v/>
      </c>
      <c r="DA11" s="37">
        <f>i_MiningPlan!DA10</f>
        <v/>
      </c>
      <c r="DB11" s="37">
        <f>i_MiningPlan!DB10</f>
        <v/>
      </c>
      <c r="DC11" s="37">
        <f>i_MiningPlan!DC10</f>
        <v/>
      </c>
      <c r="DD11" s="37">
        <f>i_MiningPlan!DD10</f>
        <v/>
      </c>
      <c r="DE11" s="37">
        <f>i_MiningPlan!DE10</f>
        <v/>
      </c>
      <c r="DF11" s="37">
        <f>i_MiningPlan!DF10</f>
        <v/>
      </c>
      <c r="DG11" s="37">
        <f>i_MiningPlan!DG10</f>
        <v/>
      </c>
      <c r="DH11" s="37">
        <f>i_MiningPlan!DH10</f>
        <v/>
      </c>
      <c r="DI11" s="37">
        <f>i_MiningPlan!DI10</f>
        <v/>
      </c>
      <c r="DJ11" s="37">
        <f>i_MiningPlan!DJ10</f>
        <v/>
      </c>
      <c r="DK11" s="37">
        <f>i_MiningPlan!DK10</f>
        <v/>
      </c>
      <c r="DL11" s="37">
        <f>i_MiningPlan!DL10</f>
        <v/>
      </c>
      <c r="DM11" s="37">
        <f>i_MiningPlan!DM10</f>
        <v/>
      </c>
      <c r="DN11" s="37">
        <f>i_MiningPlan!DN10</f>
        <v/>
      </c>
      <c r="DO11" s="37">
        <f>i_MiningPlan!DO10</f>
        <v/>
      </c>
      <c r="DP11" s="37">
        <f>i_MiningPlan!DP10</f>
        <v/>
      </c>
      <c r="DQ11" s="37">
        <f>i_MiningPlan!DQ10</f>
        <v/>
      </c>
      <c r="DR11" s="37">
        <f>i_MiningPlan!DR10</f>
        <v/>
      </c>
      <c r="DS11" s="37">
        <f>i_MiningPlan!DS10</f>
        <v/>
      </c>
      <c r="DT11" s="37">
        <f>i_MiningPlan!DT10</f>
        <v/>
      </c>
      <c r="DU11" s="37">
        <f>i_MiningPlan!DU10</f>
        <v/>
      </c>
      <c r="DV11" s="37">
        <f>i_MiningPlan!DV10</f>
        <v/>
      </c>
      <c r="DW11" s="37">
        <f>i_MiningPlan!DW10</f>
        <v/>
      </c>
      <c r="DX11" s="37">
        <f>i_MiningPlan!DX10</f>
        <v/>
      </c>
      <c r="DY11" s="37">
        <f>i_MiningPlan!DY10</f>
        <v/>
      </c>
      <c r="DZ11" s="37">
        <f>i_MiningPlan!DZ10</f>
        <v/>
      </c>
      <c r="EA11" s="37">
        <f>i_MiningPlan!EA10</f>
        <v/>
      </c>
      <c r="EB11" s="37">
        <f>i_MiningPlan!EB10</f>
        <v/>
      </c>
      <c r="EC11" s="37">
        <f>i_MiningPlan!EC10</f>
        <v/>
      </c>
      <c r="ED11" s="37">
        <f>i_MiningPlan!ED10</f>
        <v/>
      </c>
      <c r="EE11" s="37">
        <f>i_MiningPlan!EE10</f>
        <v/>
      </c>
      <c r="EF11" s="37">
        <f>i_MiningPlan!EF10</f>
        <v/>
      </c>
      <c r="EG11" s="37">
        <f>i_MiningPlan!EG10</f>
        <v/>
      </c>
      <c r="EH11" s="37">
        <f>i_MiningPlan!EH10</f>
        <v/>
      </c>
      <c r="EI11" s="37">
        <f>i_MiningPlan!EI10</f>
        <v/>
      </c>
      <c r="EJ11" s="37">
        <f>i_MiningPlan!EJ10</f>
        <v/>
      </c>
      <c r="EK11" s="37">
        <f>i_MiningPlan!EK10</f>
        <v/>
      </c>
      <c r="EL11" s="37">
        <f>i_MiningPlan!EL10</f>
        <v/>
      </c>
      <c r="EM11" s="37">
        <f>i_MiningPlan!EM10</f>
        <v/>
      </c>
      <c r="EN11" s="37">
        <f>i_MiningPlan!EN10</f>
        <v/>
      </c>
      <c r="EO11" s="37">
        <f>i_MiningPlan!EO10</f>
        <v/>
      </c>
      <c r="EP11" s="37">
        <f>i_MiningPlan!EP10</f>
        <v/>
      </c>
      <c r="EQ11" s="37">
        <f>i_MiningPlan!EQ10</f>
        <v/>
      </c>
      <c r="ER11" s="37">
        <f>i_MiningPlan!ER10</f>
        <v/>
      </c>
      <c r="ES11" s="37">
        <f>i_MiningPlan!ES10</f>
        <v/>
      </c>
      <c r="ET11" s="37">
        <f>i_MiningPlan!ET10</f>
        <v/>
      </c>
      <c r="EU11" s="37">
        <f>i_MiningPlan!EU10</f>
        <v/>
      </c>
      <c r="EV11" s="37">
        <f>i_MiningPlan!EV10</f>
        <v/>
      </c>
      <c r="EW11" s="37">
        <f>i_MiningPlan!EW10</f>
        <v/>
      </c>
      <c r="EX11" s="37">
        <f>i_MiningPlan!EX10</f>
        <v/>
      </c>
      <c r="EY11" s="37">
        <f>i_MiningPlan!EY10</f>
        <v/>
      </c>
      <c r="EZ11" s="37">
        <f>i_MiningPlan!EZ10</f>
        <v/>
      </c>
      <c r="FA11" s="37">
        <f>i_MiningPlan!FA10</f>
        <v/>
      </c>
      <c r="FB11" s="37">
        <f>i_MiningPlan!FB10</f>
        <v/>
      </c>
      <c r="FC11" s="37">
        <f>i_MiningPlan!FC10</f>
        <v/>
      </c>
      <c r="FD11" s="37">
        <f>i_MiningPlan!FD10</f>
        <v/>
      </c>
      <c r="FE11" s="37">
        <f>i_MiningPlan!FE10</f>
        <v/>
      </c>
      <c r="FF11" s="37">
        <f>i_MiningPlan!FF10</f>
        <v/>
      </c>
      <c r="FG11" s="37">
        <f>i_MiningPlan!FG10</f>
        <v/>
      </c>
      <c r="FH11" s="37">
        <f>i_MiningPlan!FH10</f>
        <v/>
      </c>
      <c r="FI11" s="37">
        <f>i_MiningPlan!FI10</f>
        <v/>
      </c>
      <c r="FJ11" s="37">
        <f>i_MiningPlan!FJ10</f>
        <v/>
      </c>
      <c r="FK11" s="37">
        <f>i_MiningPlan!FK10</f>
        <v/>
      </c>
      <c r="FL11" s="37">
        <f>i_MiningPlan!FL10</f>
        <v/>
      </c>
      <c r="FM11" s="37">
        <f>i_MiningPlan!FM10</f>
        <v/>
      </c>
      <c r="FN11" s="37">
        <f>i_MiningPlan!FN10</f>
        <v/>
      </c>
      <c r="FO11" s="37">
        <f>i_MiningPlan!FO10</f>
        <v/>
      </c>
      <c r="FP11" s="37">
        <f>i_MiningPlan!FP10</f>
        <v/>
      </c>
      <c r="FQ11" s="37">
        <f>i_MiningPlan!FQ10</f>
        <v/>
      </c>
      <c r="FR11" s="37">
        <f>i_MiningPlan!FR10</f>
        <v/>
      </c>
      <c r="FS11" s="37">
        <f>i_MiningPlan!FS10</f>
        <v/>
      </c>
      <c r="FT11" s="37">
        <f>i_MiningPlan!FT10</f>
        <v/>
      </c>
      <c r="FU11" s="37">
        <f>i_MiningPlan!FU10</f>
        <v/>
      </c>
      <c r="FV11" s="37">
        <f>i_MiningPlan!FV10</f>
        <v/>
      </c>
      <c r="FW11" s="37">
        <f>i_MiningPlan!FW10</f>
        <v/>
      </c>
      <c r="FX11" s="37">
        <f>i_MiningPlan!FX10</f>
        <v/>
      </c>
      <c r="FY11" s="37">
        <f>i_MiningPlan!FY10</f>
        <v/>
      </c>
      <c r="FZ11" s="37">
        <f>i_MiningPlan!FZ10</f>
        <v/>
      </c>
      <c r="GA11" s="37">
        <f>i_MiningPlan!GA10</f>
        <v/>
      </c>
    </row>
    <row r="12">
      <c r="A12" s="24" t="inlineStr">
        <is>
          <t>Waste Mined (t/month)</t>
        </is>
      </c>
      <c r="D12" s="37">
        <f>i_MiningPlan!D11</f>
        <v/>
      </c>
      <c r="E12" s="37">
        <f>i_MiningPlan!E11</f>
        <v/>
      </c>
      <c r="F12" s="37">
        <f>i_MiningPlan!F11</f>
        <v/>
      </c>
      <c r="G12" s="37">
        <f>i_MiningPlan!G11</f>
        <v/>
      </c>
      <c r="H12" s="37">
        <f>i_MiningPlan!H11</f>
        <v/>
      </c>
      <c r="I12" s="37">
        <f>i_MiningPlan!I11</f>
        <v/>
      </c>
      <c r="J12" s="37">
        <f>i_MiningPlan!J11</f>
        <v/>
      </c>
      <c r="K12" s="37">
        <f>i_MiningPlan!K11</f>
        <v/>
      </c>
      <c r="L12" s="37">
        <f>i_MiningPlan!L11</f>
        <v/>
      </c>
      <c r="M12" s="37">
        <f>i_MiningPlan!M11</f>
        <v/>
      </c>
      <c r="N12" s="37">
        <f>i_MiningPlan!N11</f>
        <v/>
      </c>
      <c r="O12" s="37">
        <f>i_MiningPlan!O11</f>
        <v/>
      </c>
      <c r="P12" s="37">
        <f>i_MiningPlan!P11</f>
        <v/>
      </c>
      <c r="Q12" s="37">
        <f>i_MiningPlan!Q11</f>
        <v/>
      </c>
      <c r="R12" s="37">
        <f>i_MiningPlan!R11</f>
        <v/>
      </c>
      <c r="S12" s="37">
        <f>i_MiningPlan!S11</f>
        <v/>
      </c>
      <c r="T12" s="37">
        <f>i_MiningPlan!T11</f>
        <v/>
      </c>
      <c r="U12" s="37">
        <f>i_MiningPlan!U11</f>
        <v/>
      </c>
      <c r="V12" s="37">
        <f>i_MiningPlan!V11</f>
        <v/>
      </c>
      <c r="W12" s="37">
        <f>i_MiningPlan!W11</f>
        <v/>
      </c>
      <c r="X12" s="37">
        <f>i_MiningPlan!X11</f>
        <v/>
      </c>
      <c r="Y12" s="37">
        <f>i_MiningPlan!Y11</f>
        <v/>
      </c>
      <c r="Z12" s="37">
        <f>i_MiningPlan!Z11</f>
        <v/>
      </c>
      <c r="AA12" s="37">
        <f>i_MiningPlan!AA11</f>
        <v/>
      </c>
      <c r="AB12" s="37">
        <f>i_MiningPlan!AB11</f>
        <v/>
      </c>
      <c r="AC12" s="37">
        <f>i_MiningPlan!AC11</f>
        <v/>
      </c>
      <c r="AD12" s="37">
        <f>i_MiningPlan!AD11</f>
        <v/>
      </c>
      <c r="AE12" s="37">
        <f>i_MiningPlan!AE11</f>
        <v/>
      </c>
      <c r="AF12" s="37">
        <f>i_MiningPlan!AF11</f>
        <v/>
      </c>
      <c r="AG12" s="37">
        <f>i_MiningPlan!AG11</f>
        <v/>
      </c>
      <c r="AH12" s="37">
        <f>i_MiningPlan!AH11</f>
        <v/>
      </c>
      <c r="AI12" s="37">
        <f>i_MiningPlan!AI11</f>
        <v/>
      </c>
      <c r="AJ12" s="37">
        <f>i_MiningPlan!AJ11</f>
        <v/>
      </c>
      <c r="AK12" s="37">
        <f>i_MiningPlan!AK11</f>
        <v/>
      </c>
      <c r="AL12" s="37">
        <f>i_MiningPlan!AL11</f>
        <v/>
      </c>
      <c r="AM12" s="37">
        <f>i_MiningPlan!AM11</f>
        <v/>
      </c>
      <c r="AN12" s="37">
        <f>i_MiningPlan!AN11</f>
        <v/>
      </c>
      <c r="AO12" s="37">
        <f>i_MiningPlan!AO11</f>
        <v/>
      </c>
      <c r="AP12" s="37">
        <f>i_MiningPlan!AP11</f>
        <v/>
      </c>
      <c r="AQ12" s="37">
        <f>i_MiningPlan!AQ11</f>
        <v/>
      </c>
      <c r="AR12" s="37">
        <f>i_MiningPlan!AR11</f>
        <v/>
      </c>
      <c r="AS12" s="37">
        <f>i_MiningPlan!AS11</f>
        <v/>
      </c>
      <c r="AT12" s="37">
        <f>i_MiningPlan!AT11</f>
        <v/>
      </c>
      <c r="AU12" s="37">
        <f>i_MiningPlan!AU11</f>
        <v/>
      </c>
      <c r="AV12" s="37">
        <f>i_MiningPlan!AV11</f>
        <v/>
      </c>
      <c r="AW12" s="37">
        <f>i_MiningPlan!AW11</f>
        <v/>
      </c>
      <c r="AX12" s="37">
        <f>i_MiningPlan!AX11</f>
        <v/>
      </c>
      <c r="AY12" s="37">
        <f>i_MiningPlan!AY11</f>
        <v/>
      </c>
      <c r="AZ12" s="37">
        <f>i_MiningPlan!AZ11</f>
        <v/>
      </c>
      <c r="BA12" s="37">
        <f>i_MiningPlan!BA11</f>
        <v/>
      </c>
      <c r="BB12" s="37">
        <f>i_MiningPlan!BB11</f>
        <v/>
      </c>
      <c r="BC12" s="37">
        <f>i_MiningPlan!BC11</f>
        <v/>
      </c>
      <c r="BD12" s="37">
        <f>i_MiningPlan!BD11</f>
        <v/>
      </c>
      <c r="BE12" s="37">
        <f>i_MiningPlan!BE11</f>
        <v/>
      </c>
      <c r="BF12" s="37">
        <f>i_MiningPlan!BF11</f>
        <v/>
      </c>
      <c r="BG12" s="37">
        <f>i_MiningPlan!BG11</f>
        <v/>
      </c>
      <c r="BH12" s="37">
        <f>i_MiningPlan!BH11</f>
        <v/>
      </c>
      <c r="BI12" s="37">
        <f>i_MiningPlan!BI11</f>
        <v/>
      </c>
      <c r="BJ12" s="37">
        <f>i_MiningPlan!BJ11</f>
        <v/>
      </c>
      <c r="BK12" s="37">
        <f>i_MiningPlan!BK11</f>
        <v/>
      </c>
      <c r="BL12" s="37">
        <f>i_MiningPlan!BL11</f>
        <v/>
      </c>
      <c r="BM12" s="37">
        <f>i_MiningPlan!BM11</f>
        <v/>
      </c>
      <c r="BN12" s="37">
        <f>i_MiningPlan!BN11</f>
        <v/>
      </c>
      <c r="BO12" s="37">
        <f>i_MiningPlan!BO11</f>
        <v/>
      </c>
      <c r="BP12" s="37">
        <f>i_MiningPlan!BP11</f>
        <v/>
      </c>
      <c r="BQ12" s="37">
        <f>i_MiningPlan!BQ11</f>
        <v/>
      </c>
      <c r="BR12" s="37">
        <f>i_MiningPlan!BR11</f>
        <v/>
      </c>
      <c r="BS12" s="37">
        <f>i_MiningPlan!BS11</f>
        <v/>
      </c>
      <c r="BT12" s="37">
        <f>i_MiningPlan!BT11</f>
        <v/>
      </c>
      <c r="BU12" s="37">
        <f>i_MiningPlan!BU11</f>
        <v/>
      </c>
      <c r="BV12" s="37">
        <f>i_MiningPlan!BV11</f>
        <v/>
      </c>
      <c r="BW12" s="37">
        <f>i_MiningPlan!BW11</f>
        <v/>
      </c>
      <c r="BX12" s="37">
        <f>i_MiningPlan!BX11</f>
        <v/>
      </c>
      <c r="BY12" s="37">
        <f>i_MiningPlan!BY11</f>
        <v/>
      </c>
      <c r="BZ12" s="37">
        <f>i_MiningPlan!BZ11</f>
        <v/>
      </c>
      <c r="CA12" s="37">
        <f>i_MiningPlan!CA11</f>
        <v/>
      </c>
      <c r="CB12" s="37">
        <f>i_MiningPlan!CB11</f>
        <v/>
      </c>
      <c r="CC12" s="37">
        <f>i_MiningPlan!CC11</f>
        <v/>
      </c>
      <c r="CD12" s="37">
        <f>i_MiningPlan!CD11</f>
        <v/>
      </c>
      <c r="CE12" s="37">
        <f>i_MiningPlan!CE11</f>
        <v/>
      </c>
      <c r="CF12" s="37">
        <f>i_MiningPlan!CF11</f>
        <v/>
      </c>
      <c r="CG12" s="37">
        <f>i_MiningPlan!CG11</f>
        <v/>
      </c>
      <c r="CH12" s="37">
        <f>i_MiningPlan!CH11</f>
        <v/>
      </c>
      <c r="CI12" s="37">
        <f>i_MiningPlan!CI11</f>
        <v/>
      </c>
      <c r="CJ12" s="37">
        <f>i_MiningPlan!CJ11</f>
        <v/>
      </c>
      <c r="CK12" s="37">
        <f>i_MiningPlan!CK11</f>
        <v/>
      </c>
      <c r="CL12" s="37">
        <f>i_MiningPlan!CL11</f>
        <v/>
      </c>
      <c r="CM12" s="37">
        <f>i_MiningPlan!CM11</f>
        <v/>
      </c>
      <c r="CN12" s="37">
        <f>i_MiningPlan!CN11</f>
        <v/>
      </c>
      <c r="CO12" s="37">
        <f>i_MiningPlan!CO11</f>
        <v/>
      </c>
      <c r="CP12" s="37">
        <f>i_MiningPlan!CP11</f>
        <v/>
      </c>
      <c r="CQ12" s="37">
        <f>i_MiningPlan!CQ11</f>
        <v/>
      </c>
      <c r="CR12" s="37">
        <f>i_MiningPlan!CR11</f>
        <v/>
      </c>
      <c r="CS12" s="37">
        <f>i_MiningPlan!CS11</f>
        <v/>
      </c>
      <c r="CT12" s="37">
        <f>i_MiningPlan!CT11</f>
        <v/>
      </c>
      <c r="CU12" s="37">
        <f>i_MiningPlan!CU11</f>
        <v/>
      </c>
      <c r="CV12" s="37">
        <f>i_MiningPlan!CV11</f>
        <v/>
      </c>
      <c r="CW12" s="37">
        <f>i_MiningPlan!CW11</f>
        <v/>
      </c>
      <c r="CX12" s="37">
        <f>i_MiningPlan!CX11</f>
        <v/>
      </c>
      <c r="CY12" s="37">
        <f>i_MiningPlan!CY11</f>
        <v/>
      </c>
      <c r="CZ12" s="37">
        <f>i_MiningPlan!CZ11</f>
        <v/>
      </c>
      <c r="DA12" s="37">
        <f>i_MiningPlan!DA11</f>
        <v/>
      </c>
      <c r="DB12" s="37">
        <f>i_MiningPlan!DB11</f>
        <v/>
      </c>
      <c r="DC12" s="37">
        <f>i_MiningPlan!DC11</f>
        <v/>
      </c>
      <c r="DD12" s="37">
        <f>i_MiningPlan!DD11</f>
        <v/>
      </c>
      <c r="DE12" s="37">
        <f>i_MiningPlan!DE11</f>
        <v/>
      </c>
      <c r="DF12" s="37">
        <f>i_MiningPlan!DF11</f>
        <v/>
      </c>
      <c r="DG12" s="37">
        <f>i_MiningPlan!DG11</f>
        <v/>
      </c>
      <c r="DH12" s="37">
        <f>i_MiningPlan!DH11</f>
        <v/>
      </c>
      <c r="DI12" s="37">
        <f>i_MiningPlan!DI11</f>
        <v/>
      </c>
      <c r="DJ12" s="37">
        <f>i_MiningPlan!DJ11</f>
        <v/>
      </c>
      <c r="DK12" s="37">
        <f>i_MiningPlan!DK11</f>
        <v/>
      </c>
      <c r="DL12" s="37">
        <f>i_MiningPlan!DL11</f>
        <v/>
      </c>
      <c r="DM12" s="37">
        <f>i_MiningPlan!DM11</f>
        <v/>
      </c>
      <c r="DN12" s="37">
        <f>i_MiningPlan!DN11</f>
        <v/>
      </c>
      <c r="DO12" s="37">
        <f>i_MiningPlan!DO11</f>
        <v/>
      </c>
      <c r="DP12" s="37">
        <f>i_MiningPlan!DP11</f>
        <v/>
      </c>
      <c r="DQ12" s="37">
        <f>i_MiningPlan!DQ11</f>
        <v/>
      </c>
      <c r="DR12" s="37">
        <f>i_MiningPlan!DR11</f>
        <v/>
      </c>
      <c r="DS12" s="37">
        <f>i_MiningPlan!DS11</f>
        <v/>
      </c>
      <c r="DT12" s="37">
        <f>i_MiningPlan!DT11</f>
        <v/>
      </c>
      <c r="DU12" s="37">
        <f>i_MiningPlan!DU11</f>
        <v/>
      </c>
      <c r="DV12" s="37">
        <f>i_MiningPlan!DV11</f>
        <v/>
      </c>
      <c r="DW12" s="37">
        <f>i_MiningPlan!DW11</f>
        <v/>
      </c>
      <c r="DX12" s="37">
        <f>i_MiningPlan!DX11</f>
        <v/>
      </c>
      <c r="DY12" s="37">
        <f>i_MiningPlan!DY11</f>
        <v/>
      </c>
      <c r="DZ12" s="37">
        <f>i_MiningPlan!DZ11</f>
        <v/>
      </c>
      <c r="EA12" s="37">
        <f>i_MiningPlan!EA11</f>
        <v/>
      </c>
      <c r="EB12" s="37">
        <f>i_MiningPlan!EB11</f>
        <v/>
      </c>
      <c r="EC12" s="37">
        <f>i_MiningPlan!EC11</f>
        <v/>
      </c>
      <c r="ED12" s="37">
        <f>i_MiningPlan!ED11</f>
        <v/>
      </c>
      <c r="EE12" s="37">
        <f>i_MiningPlan!EE11</f>
        <v/>
      </c>
      <c r="EF12" s="37">
        <f>i_MiningPlan!EF11</f>
        <v/>
      </c>
      <c r="EG12" s="37">
        <f>i_MiningPlan!EG11</f>
        <v/>
      </c>
      <c r="EH12" s="37">
        <f>i_MiningPlan!EH11</f>
        <v/>
      </c>
      <c r="EI12" s="37">
        <f>i_MiningPlan!EI11</f>
        <v/>
      </c>
      <c r="EJ12" s="37">
        <f>i_MiningPlan!EJ11</f>
        <v/>
      </c>
      <c r="EK12" s="37">
        <f>i_MiningPlan!EK11</f>
        <v/>
      </c>
      <c r="EL12" s="37">
        <f>i_MiningPlan!EL11</f>
        <v/>
      </c>
      <c r="EM12" s="37">
        <f>i_MiningPlan!EM11</f>
        <v/>
      </c>
      <c r="EN12" s="37">
        <f>i_MiningPlan!EN11</f>
        <v/>
      </c>
      <c r="EO12" s="37">
        <f>i_MiningPlan!EO11</f>
        <v/>
      </c>
      <c r="EP12" s="37">
        <f>i_MiningPlan!EP11</f>
        <v/>
      </c>
      <c r="EQ12" s="37">
        <f>i_MiningPlan!EQ11</f>
        <v/>
      </c>
      <c r="ER12" s="37">
        <f>i_MiningPlan!ER11</f>
        <v/>
      </c>
      <c r="ES12" s="37">
        <f>i_MiningPlan!ES11</f>
        <v/>
      </c>
      <c r="ET12" s="37">
        <f>i_MiningPlan!ET11</f>
        <v/>
      </c>
      <c r="EU12" s="37">
        <f>i_MiningPlan!EU11</f>
        <v/>
      </c>
      <c r="EV12" s="37">
        <f>i_MiningPlan!EV11</f>
        <v/>
      </c>
      <c r="EW12" s="37">
        <f>i_MiningPlan!EW11</f>
        <v/>
      </c>
      <c r="EX12" s="37">
        <f>i_MiningPlan!EX11</f>
        <v/>
      </c>
      <c r="EY12" s="37">
        <f>i_MiningPlan!EY11</f>
        <v/>
      </c>
      <c r="EZ12" s="37">
        <f>i_MiningPlan!EZ11</f>
        <v/>
      </c>
      <c r="FA12" s="37">
        <f>i_MiningPlan!FA11</f>
        <v/>
      </c>
      <c r="FB12" s="37">
        <f>i_MiningPlan!FB11</f>
        <v/>
      </c>
      <c r="FC12" s="37">
        <f>i_MiningPlan!FC11</f>
        <v/>
      </c>
      <c r="FD12" s="37">
        <f>i_MiningPlan!FD11</f>
        <v/>
      </c>
      <c r="FE12" s="37">
        <f>i_MiningPlan!FE11</f>
        <v/>
      </c>
      <c r="FF12" s="37">
        <f>i_MiningPlan!FF11</f>
        <v/>
      </c>
      <c r="FG12" s="37">
        <f>i_MiningPlan!FG11</f>
        <v/>
      </c>
      <c r="FH12" s="37">
        <f>i_MiningPlan!FH11</f>
        <v/>
      </c>
      <c r="FI12" s="37">
        <f>i_MiningPlan!FI11</f>
        <v/>
      </c>
      <c r="FJ12" s="37">
        <f>i_MiningPlan!FJ11</f>
        <v/>
      </c>
      <c r="FK12" s="37">
        <f>i_MiningPlan!FK11</f>
        <v/>
      </c>
      <c r="FL12" s="37">
        <f>i_MiningPlan!FL11</f>
        <v/>
      </c>
      <c r="FM12" s="37">
        <f>i_MiningPlan!FM11</f>
        <v/>
      </c>
      <c r="FN12" s="37">
        <f>i_MiningPlan!FN11</f>
        <v/>
      </c>
      <c r="FO12" s="37">
        <f>i_MiningPlan!FO11</f>
        <v/>
      </c>
      <c r="FP12" s="37">
        <f>i_MiningPlan!FP11</f>
        <v/>
      </c>
      <c r="FQ12" s="37">
        <f>i_MiningPlan!FQ11</f>
        <v/>
      </c>
      <c r="FR12" s="37">
        <f>i_MiningPlan!FR11</f>
        <v/>
      </c>
      <c r="FS12" s="37">
        <f>i_MiningPlan!FS11</f>
        <v/>
      </c>
      <c r="FT12" s="37">
        <f>i_MiningPlan!FT11</f>
        <v/>
      </c>
      <c r="FU12" s="37">
        <f>i_MiningPlan!FU11</f>
        <v/>
      </c>
      <c r="FV12" s="37">
        <f>i_MiningPlan!FV11</f>
        <v/>
      </c>
      <c r="FW12" s="37">
        <f>i_MiningPlan!FW11</f>
        <v/>
      </c>
      <c r="FX12" s="37">
        <f>i_MiningPlan!FX11</f>
        <v/>
      </c>
      <c r="FY12" s="37">
        <f>i_MiningPlan!FY11</f>
        <v/>
      </c>
      <c r="FZ12" s="37">
        <f>i_MiningPlan!FZ11</f>
        <v/>
      </c>
      <c r="GA12" s="37">
        <f>i_MiningPlan!GA11</f>
        <v/>
      </c>
    </row>
    <row r="13">
      <c r="A13" s="24" t="inlineStr">
        <is>
          <t>Head Grade (%)</t>
        </is>
      </c>
      <c r="D13" s="63">
        <f>i_MiningPlan!D15</f>
        <v/>
      </c>
      <c r="E13" s="63">
        <f>i_MiningPlan!E15</f>
        <v/>
      </c>
      <c r="F13" s="63">
        <f>i_MiningPlan!F15</f>
        <v/>
      </c>
      <c r="G13" s="63">
        <f>i_MiningPlan!G15</f>
        <v/>
      </c>
      <c r="H13" s="63">
        <f>i_MiningPlan!H15</f>
        <v/>
      </c>
      <c r="I13" s="63">
        <f>i_MiningPlan!I15</f>
        <v/>
      </c>
      <c r="J13" s="63">
        <f>i_MiningPlan!J15</f>
        <v/>
      </c>
      <c r="K13" s="63">
        <f>i_MiningPlan!K15</f>
        <v/>
      </c>
      <c r="L13" s="63">
        <f>i_MiningPlan!L15</f>
        <v/>
      </c>
      <c r="M13" s="63">
        <f>i_MiningPlan!M15</f>
        <v/>
      </c>
      <c r="N13" s="63">
        <f>i_MiningPlan!N15</f>
        <v/>
      </c>
      <c r="O13" s="63">
        <f>i_MiningPlan!O15</f>
        <v/>
      </c>
      <c r="P13" s="63">
        <f>i_MiningPlan!P15</f>
        <v/>
      </c>
      <c r="Q13" s="63">
        <f>i_MiningPlan!Q15</f>
        <v/>
      </c>
      <c r="R13" s="63">
        <f>i_MiningPlan!R15</f>
        <v/>
      </c>
      <c r="S13" s="63">
        <f>i_MiningPlan!S15</f>
        <v/>
      </c>
      <c r="T13" s="63">
        <f>i_MiningPlan!T15</f>
        <v/>
      </c>
      <c r="U13" s="63">
        <f>i_MiningPlan!U15</f>
        <v/>
      </c>
      <c r="V13" s="63">
        <f>i_MiningPlan!V15</f>
        <v/>
      </c>
      <c r="W13" s="63">
        <f>i_MiningPlan!W15</f>
        <v/>
      </c>
      <c r="X13" s="63">
        <f>i_MiningPlan!X15</f>
        <v/>
      </c>
      <c r="Y13" s="63">
        <f>i_MiningPlan!Y15</f>
        <v/>
      </c>
      <c r="Z13" s="63">
        <f>i_MiningPlan!Z15</f>
        <v/>
      </c>
      <c r="AA13" s="63">
        <f>i_MiningPlan!AA15</f>
        <v/>
      </c>
      <c r="AB13" s="63">
        <f>i_MiningPlan!AB15</f>
        <v/>
      </c>
      <c r="AC13" s="63">
        <f>i_MiningPlan!AC15</f>
        <v/>
      </c>
      <c r="AD13" s="63">
        <f>i_MiningPlan!AD15</f>
        <v/>
      </c>
      <c r="AE13" s="63">
        <f>i_MiningPlan!AE15</f>
        <v/>
      </c>
      <c r="AF13" s="63">
        <f>i_MiningPlan!AF15</f>
        <v/>
      </c>
      <c r="AG13" s="63">
        <f>i_MiningPlan!AG15</f>
        <v/>
      </c>
      <c r="AH13" s="63">
        <f>i_MiningPlan!AH15</f>
        <v/>
      </c>
      <c r="AI13" s="63">
        <f>i_MiningPlan!AI15</f>
        <v/>
      </c>
      <c r="AJ13" s="63">
        <f>i_MiningPlan!AJ15</f>
        <v/>
      </c>
      <c r="AK13" s="63">
        <f>i_MiningPlan!AK15</f>
        <v/>
      </c>
      <c r="AL13" s="63">
        <f>i_MiningPlan!AL15</f>
        <v/>
      </c>
      <c r="AM13" s="63">
        <f>i_MiningPlan!AM15</f>
        <v/>
      </c>
      <c r="AN13" s="63">
        <f>i_MiningPlan!AN15</f>
        <v/>
      </c>
      <c r="AO13" s="63">
        <f>i_MiningPlan!AO15</f>
        <v/>
      </c>
      <c r="AP13" s="63">
        <f>i_MiningPlan!AP15</f>
        <v/>
      </c>
      <c r="AQ13" s="63">
        <f>i_MiningPlan!AQ15</f>
        <v/>
      </c>
      <c r="AR13" s="63">
        <f>i_MiningPlan!AR15</f>
        <v/>
      </c>
      <c r="AS13" s="63">
        <f>i_MiningPlan!AS15</f>
        <v/>
      </c>
      <c r="AT13" s="63">
        <f>i_MiningPlan!AT15</f>
        <v/>
      </c>
      <c r="AU13" s="63">
        <f>i_MiningPlan!AU15</f>
        <v/>
      </c>
      <c r="AV13" s="63">
        <f>i_MiningPlan!AV15</f>
        <v/>
      </c>
      <c r="AW13" s="63">
        <f>i_MiningPlan!AW15</f>
        <v/>
      </c>
      <c r="AX13" s="63">
        <f>i_MiningPlan!AX15</f>
        <v/>
      </c>
      <c r="AY13" s="63">
        <f>i_MiningPlan!AY15</f>
        <v/>
      </c>
      <c r="AZ13" s="63">
        <f>i_MiningPlan!AZ15</f>
        <v/>
      </c>
      <c r="BA13" s="63">
        <f>i_MiningPlan!BA15</f>
        <v/>
      </c>
      <c r="BB13" s="63">
        <f>i_MiningPlan!BB15</f>
        <v/>
      </c>
      <c r="BC13" s="63">
        <f>i_MiningPlan!BC15</f>
        <v/>
      </c>
      <c r="BD13" s="63">
        <f>i_MiningPlan!BD15</f>
        <v/>
      </c>
      <c r="BE13" s="63">
        <f>i_MiningPlan!BE15</f>
        <v/>
      </c>
      <c r="BF13" s="63">
        <f>i_MiningPlan!BF15</f>
        <v/>
      </c>
      <c r="BG13" s="63">
        <f>i_MiningPlan!BG15</f>
        <v/>
      </c>
      <c r="BH13" s="63">
        <f>i_MiningPlan!BH15</f>
        <v/>
      </c>
      <c r="BI13" s="63">
        <f>i_MiningPlan!BI15</f>
        <v/>
      </c>
      <c r="BJ13" s="63">
        <f>i_MiningPlan!BJ15</f>
        <v/>
      </c>
      <c r="BK13" s="63">
        <f>i_MiningPlan!BK15</f>
        <v/>
      </c>
      <c r="BL13" s="63">
        <f>i_MiningPlan!BL15</f>
        <v/>
      </c>
      <c r="BM13" s="63">
        <f>i_MiningPlan!BM15</f>
        <v/>
      </c>
      <c r="BN13" s="63">
        <f>i_MiningPlan!BN15</f>
        <v/>
      </c>
      <c r="BO13" s="63">
        <f>i_MiningPlan!BO15</f>
        <v/>
      </c>
      <c r="BP13" s="63">
        <f>i_MiningPlan!BP15</f>
        <v/>
      </c>
      <c r="BQ13" s="63">
        <f>i_MiningPlan!BQ15</f>
        <v/>
      </c>
      <c r="BR13" s="63">
        <f>i_MiningPlan!BR15</f>
        <v/>
      </c>
      <c r="BS13" s="63">
        <f>i_MiningPlan!BS15</f>
        <v/>
      </c>
      <c r="BT13" s="63">
        <f>i_MiningPlan!BT15</f>
        <v/>
      </c>
      <c r="BU13" s="63">
        <f>i_MiningPlan!BU15</f>
        <v/>
      </c>
      <c r="BV13" s="63">
        <f>i_MiningPlan!BV15</f>
        <v/>
      </c>
      <c r="BW13" s="63">
        <f>i_MiningPlan!BW15</f>
        <v/>
      </c>
      <c r="BX13" s="63">
        <f>i_MiningPlan!BX15</f>
        <v/>
      </c>
      <c r="BY13" s="63">
        <f>i_MiningPlan!BY15</f>
        <v/>
      </c>
      <c r="BZ13" s="63">
        <f>i_MiningPlan!BZ15</f>
        <v/>
      </c>
      <c r="CA13" s="63">
        <f>i_MiningPlan!CA15</f>
        <v/>
      </c>
      <c r="CB13" s="63">
        <f>i_MiningPlan!CB15</f>
        <v/>
      </c>
      <c r="CC13" s="63">
        <f>i_MiningPlan!CC15</f>
        <v/>
      </c>
      <c r="CD13" s="63">
        <f>i_MiningPlan!CD15</f>
        <v/>
      </c>
      <c r="CE13" s="63">
        <f>i_MiningPlan!CE15</f>
        <v/>
      </c>
      <c r="CF13" s="63">
        <f>i_MiningPlan!CF15</f>
        <v/>
      </c>
      <c r="CG13" s="63">
        <f>i_MiningPlan!CG15</f>
        <v/>
      </c>
      <c r="CH13" s="63">
        <f>i_MiningPlan!CH15</f>
        <v/>
      </c>
      <c r="CI13" s="63">
        <f>i_MiningPlan!CI15</f>
        <v/>
      </c>
      <c r="CJ13" s="63">
        <f>i_MiningPlan!CJ15</f>
        <v/>
      </c>
      <c r="CK13" s="63">
        <f>i_MiningPlan!CK15</f>
        <v/>
      </c>
      <c r="CL13" s="63">
        <f>i_MiningPlan!CL15</f>
        <v/>
      </c>
      <c r="CM13" s="63">
        <f>i_MiningPlan!CM15</f>
        <v/>
      </c>
      <c r="CN13" s="63">
        <f>i_MiningPlan!CN15</f>
        <v/>
      </c>
      <c r="CO13" s="63">
        <f>i_MiningPlan!CO15</f>
        <v/>
      </c>
      <c r="CP13" s="63">
        <f>i_MiningPlan!CP15</f>
        <v/>
      </c>
      <c r="CQ13" s="63">
        <f>i_MiningPlan!CQ15</f>
        <v/>
      </c>
      <c r="CR13" s="63">
        <f>i_MiningPlan!CR15</f>
        <v/>
      </c>
      <c r="CS13" s="63">
        <f>i_MiningPlan!CS15</f>
        <v/>
      </c>
      <c r="CT13" s="63">
        <f>i_MiningPlan!CT15</f>
        <v/>
      </c>
      <c r="CU13" s="63">
        <f>i_MiningPlan!CU15</f>
        <v/>
      </c>
      <c r="CV13" s="63">
        <f>i_MiningPlan!CV15</f>
        <v/>
      </c>
      <c r="CW13" s="63">
        <f>i_MiningPlan!CW15</f>
        <v/>
      </c>
      <c r="CX13" s="63">
        <f>i_MiningPlan!CX15</f>
        <v/>
      </c>
      <c r="CY13" s="63">
        <f>i_MiningPlan!CY15</f>
        <v/>
      </c>
      <c r="CZ13" s="63">
        <f>i_MiningPlan!CZ15</f>
        <v/>
      </c>
      <c r="DA13" s="63">
        <f>i_MiningPlan!DA15</f>
        <v/>
      </c>
      <c r="DB13" s="63">
        <f>i_MiningPlan!DB15</f>
        <v/>
      </c>
      <c r="DC13" s="63">
        <f>i_MiningPlan!DC15</f>
        <v/>
      </c>
      <c r="DD13" s="63">
        <f>i_MiningPlan!DD15</f>
        <v/>
      </c>
      <c r="DE13" s="63">
        <f>i_MiningPlan!DE15</f>
        <v/>
      </c>
      <c r="DF13" s="63">
        <f>i_MiningPlan!DF15</f>
        <v/>
      </c>
      <c r="DG13" s="63">
        <f>i_MiningPlan!DG15</f>
        <v/>
      </c>
      <c r="DH13" s="63">
        <f>i_MiningPlan!DH15</f>
        <v/>
      </c>
      <c r="DI13" s="63">
        <f>i_MiningPlan!DI15</f>
        <v/>
      </c>
      <c r="DJ13" s="63">
        <f>i_MiningPlan!DJ15</f>
        <v/>
      </c>
      <c r="DK13" s="63">
        <f>i_MiningPlan!DK15</f>
        <v/>
      </c>
      <c r="DL13" s="63">
        <f>i_MiningPlan!DL15</f>
        <v/>
      </c>
      <c r="DM13" s="63">
        <f>i_MiningPlan!DM15</f>
        <v/>
      </c>
      <c r="DN13" s="63">
        <f>i_MiningPlan!DN15</f>
        <v/>
      </c>
      <c r="DO13" s="63">
        <f>i_MiningPlan!DO15</f>
        <v/>
      </c>
      <c r="DP13" s="63">
        <f>i_MiningPlan!DP15</f>
        <v/>
      </c>
      <c r="DQ13" s="63">
        <f>i_MiningPlan!DQ15</f>
        <v/>
      </c>
      <c r="DR13" s="63">
        <f>i_MiningPlan!DR15</f>
        <v/>
      </c>
      <c r="DS13" s="63">
        <f>i_MiningPlan!DS15</f>
        <v/>
      </c>
      <c r="DT13" s="63">
        <f>i_MiningPlan!DT15</f>
        <v/>
      </c>
      <c r="DU13" s="63">
        <f>i_MiningPlan!DU15</f>
        <v/>
      </c>
      <c r="DV13" s="63">
        <f>i_MiningPlan!DV15</f>
        <v/>
      </c>
      <c r="DW13" s="63">
        <f>i_MiningPlan!DW15</f>
        <v/>
      </c>
      <c r="DX13" s="63">
        <f>i_MiningPlan!DX15</f>
        <v/>
      </c>
      <c r="DY13" s="63">
        <f>i_MiningPlan!DY15</f>
        <v/>
      </c>
      <c r="DZ13" s="63">
        <f>i_MiningPlan!DZ15</f>
        <v/>
      </c>
      <c r="EA13" s="63">
        <f>i_MiningPlan!EA15</f>
        <v/>
      </c>
      <c r="EB13" s="63">
        <f>i_MiningPlan!EB15</f>
        <v/>
      </c>
      <c r="EC13" s="63">
        <f>i_MiningPlan!EC15</f>
        <v/>
      </c>
      <c r="ED13" s="63">
        <f>i_MiningPlan!ED15</f>
        <v/>
      </c>
      <c r="EE13" s="63">
        <f>i_MiningPlan!EE15</f>
        <v/>
      </c>
      <c r="EF13" s="63">
        <f>i_MiningPlan!EF15</f>
        <v/>
      </c>
      <c r="EG13" s="63">
        <f>i_MiningPlan!EG15</f>
        <v/>
      </c>
      <c r="EH13" s="63">
        <f>i_MiningPlan!EH15</f>
        <v/>
      </c>
      <c r="EI13" s="63">
        <f>i_MiningPlan!EI15</f>
        <v/>
      </c>
      <c r="EJ13" s="63">
        <f>i_MiningPlan!EJ15</f>
        <v/>
      </c>
      <c r="EK13" s="63">
        <f>i_MiningPlan!EK15</f>
        <v/>
      </c>
      <c r="EL13" s="63">
        <f>i_MiningPlan!EL15</f>
        <v/>
      </c>
      <c r="EM13" s="63">
        <f>i_MiningPlan!EM15</f>
        <v/>
      </c>
      <c r="EN13" s="63">
        <f>i_MiningPlan!EN15</f>
        <v/>
      </c>
      <c r="EO13" s="63">
        <f>i_MiningPlan!EO15</f>
        <v/>
      </c>
      <c r="EP13" s="63">
        <f>i_MiningPlan!EP15</f>
        <v/>
      </c>
      <c r="EQ13" s="63">
        <f>i_MiningPlan!EQ15</f>
        <v/>
      </c>
      <c r="ER13" s="63">
        <f>i_MiningPlan!ER15</f>
        <v/>
      </c>
      <c r="ES13" s="63">
        <f>i_MiningPlan!ES15</f>
        <v/>
      </c>
      <c r="ET13" s="63">
        <f>i_MiningPlan!ET15</f>
        <v/>
      </c>
      <c r="EU13" s="63">
        <f>i_MiningPlan!EU15</f>
        <v/>
      </c>
      <c r="EV13" s="63">
        <f>i_MiningPlan!EV15</f>
        <v/>
      </c>
      <c r="EW13" s="63">
        <f>i_MiningPlan!EW15</f>
        <v/>
      </c>
      <c r="EX13" s="63">
        <f>i_MiningPlan!EX15</f>
        <v/>
      </c>
      <c r="EY13" s="63">
        <f>i_MiningPlan!EY15</f>
        <v/>
      </c>
      <c r="EZ13" s="63">
        <f>i_MiningPlan!EZ15</f>
        <v/>
      </c>
      <c r="FA13" s="63">
        <f>i_MiningPlan!FA15</f>
        <v/>
      </c>
      <c r="FB13" s="63">
        <f>i_MiningPlan!FB15</f>
        <v/>
      </c>
      <c r="FC13" s="63">
        <f>i_MiningPlan!FC15</f>
        <v/>
      </c>
      <c r="FD13" s="63">
        <f>i_MiningPlan!FD15</f>
        <v/>
      </c>
      <c r="FE13" s="63">
        <f>i_MiningPlan!FE15</f>
        <v/>
      </c>
      <c r="FF13" s="63">
        <f>i_MiningPlan!FF15</f>
        <v/>
      </c>
      <c r="FG13" s="63">
        <f>i_MiningPlan!FG15</f>
        <v/>
      </c>
      <c r="FH13" s="63">
        <f>i_MiningPlan!FH15</f>
        <v/>
      </c>
      <c r="FI13" s="63">
        <f>i_MiningPlan!FI15</f>
        <v/>
      </c>
      <c r="FJ13" s="63">
        <f>i_MiningPlan!FJ15</f>
        <v/>
      </c>
      <c r="FK13" s="63">
        <f>i_MiningPlan!FK15</f>
        <v/>
      </c>
      <c r="FL13" s="63">
        <f>i_MiningPlan!FL15</f>
        <v/>
      </c>
      <c r="FM13" s="63">
        <f>i_MiningPlan!FM15</f>
        <v/>
      </c>
      <c r="FN13" s="63">
        <f>i_MiningPlan!FN15</f>
        <v/>
      </c>
      <c r="FO13" s="63">
        <f>i_MiningPlan!FO15</f>
        <v/>
      </c>
      <c r="FP13" s="63">
        <f>i_MiningPlan!FP15</f>
        <v/>
      </c>
      <c r="FQ13" s="63">
        <f>i_MiningPlan!FQ15</f>
        <v/>
      </c>
      <c r="FR13" s="63">
        <f>i_MiningPlan!FR15</f>
        <v/>
      </c>
      <c r="FS13" s="63">
        <f>i_MiningPlan!FS15</f>
        <v/>
      </c>
      <c r="FT13" s="63">
        <f>i_MiningPlan!FT15</f>
        <v/>
      </c>
      <c r="FU13" s="63">
        <f>i_MiningPlan!FU15</f>
        <v/>
      </c>
      <c r="FV13" s="63">
        <f>i_MiningPlan!FV15</f>
        <v/>
      </c>
      <c r="FW13" s="63">
        <f>i_MiningPlan!FW15</f>
        <v/>
      </c>
      <c r="FX13" s="63">
        <f>i_MiningPlan!FX15</f>
        <v/>
      </c>
      <c r="FY13" s="63">
        <f>i_MiningPlan!FY15</f>
        <v/>
      </c>
      <c r="FZ13" s="63">
        <f>i_MiningPlan!FZ15</f>
        <v/>
      </c>
      <c r="GA13" s="63">
        <f>i_MiningPlan!GA15</f>
        <v/>
      </c>
    </row>
    <row r="14">
      <c r="A14" s="24" t="inlineStr">
        <is>
          <t>Contained Metal (t)</t>
        </is>
      </c>
      <c r="D14" s="62">
        <f>i_MiningPlan!D16</f>
        <v/>
      </c>
      <c r="E14" s="62">
        <f>i_MiningPlan!E16</f>
        <v/>
      </c>
      <c r="F14" s="62">
        <f>i_MiningPlan!F16</f>
        <v/>
      </c>
      <c r="G14" s="62">
        <f>i_MiningPlan!G16</f>
        <v/>
      </c>
      <c r="H14" s="62">
        <f>i_MiningPlan!H16</f>
        <v/>
      </c>
      <c r="I14" s="62">
        <f>i_MiningPlan!I16</f>
        <v/>
      </c>
      <c r="J14" s="62">
        <f>i_MiningPlan!J16</f>
        <v/>
      </c>
      <c r="K14" s="62">
        <f>i_MiningPlan!K16</f>
        <v/>
      </c>
      <c r="L14" s="62">
        <f>i_MiningPlan!L16</f>
        <v/>
      </c>
      <c r="M14" s="62">
        <f>i_MiningPlan!M16</f>
        <v/>
      </c>
      <c r="N14" s="62">
        <f>i_MiningPlan!N16</f>
        <v/>
      </c>
      <c r="O14" s="62">
        <f>i_MiningPlan!O16</f>
        <v/>
      </c>
      <c r="P14" s="62">
        <f>i_MiningPlan!P16</f>
        <v/>
      </c>
      <c r="Q14" s="62">
        <f>i_MiningPlan!Q16</f>
        <v/>
      </c>
      <c r="R14" s="62">
        <f>i_MiningPlan!R16</f>
        <v/>
      </c>
      <c r="S14" s="62">
        <f>i_MiningPlan!S16</f>
        <v/>
      </c>
      <c r="T14" s="62">
        <f>i_MiningPlan!T16</f>
        <v/>
      </c>
      <c r="U14" s="62">
        <f>i_MiningPlan!U16</f>
        <v/>
      </c>
      <c r="V14" s="62">
        <f>i_MiningPlan!V16</f>
        <v/>
      </c>
      <c r="W14" s="62">
        <f>i_MiningPlan!W16</f>
        <v/>
      </c>
      <c r="X14" s="62">
        <f>i_MiningPlan!X16</f>
        <v/>
      </c>
      <c r="Y14" s="62">
        <f>i_MiningPlan!Y16</f>
        <v/>
      </c>
      <c r="Z14" s="62">
        <f>i_MiningPlan!Z16</f>
        <v/>
      </c>
      <c r="AA14" s="62">
        <f>i_MiningPlan!AA16</f>
        <v/>
      </c>
      <c r="AB14" s="62">
        <f>i_MiningPlan!AB16</f>
        <v/>
      </c>
      <c r="AC14" s="62">
        <f>i_MiningPlan!AC16</f>
        <v/>
      </c>
      <c r="AD14" s="62">
        <f>i_MiningPlan!AD16</f>
        <v/>
      </c>
      <c r="AE14" s="62">
        <f>i_MiningPlan!AE16</f>
        <v/>
      </c>
      <c r="AF14" s="62">
        <f>i_MiningPlan!AF16</f>
        <v/>
      </c>
      <c r="AG14" s="62">
        <f>i_MiningPlan!AG16</f>
        <v/>
      </c>
      <c r="AH14" s="62">
        <f>i_MiningPlan!AH16</f>
        <v/>
      </c>
      <c r="AI14" s="62">
        <f>i_MiningPlan!AI16</f>
        <v/>
      </c>
      <c r="AJ14" s="62">
        <f>i_MiningPlan!AJ16</f>
        <v/>
      </c>
      <c r="AK14" s="62">
        <f>i_MiningPlan!AK16</f>
        <v/>
      </c>
      <c r="AL14" s="62">
        <f>i_MiningPlan!AL16</f>
        <v/>
      </c>
      <c r="AM14" s="62">
        <f>i_MiningPlan!AM16</f>
        <v/>
      </c>
      <c r="AN14" s="62">
        <f>i_MiningPlan!AN16</f>
        <v/>
      </c>
      <c r="AO14" s="62">
        <f>i_MiningPlan!AO16</f>
        <v/>
      </c>
      <c r="AP14" s="62">
        <f>i_MiningPlan!AP16</f>
        <v/>
      </c>
      <c r="AQ14" s="62">
        <f>i_MiningPlan!AQ16</f>
        <v/>
      </c>
      <c r="AR14" s="62">
        <f>i_MiningPlan!AR16</f>
        <v/>
      </c>
      <c r="AS14" s="62">
        <f>i_MiningPlan!AS16</f>
        <v/>
      </c>
      <c r="AT14" s="62">
        <f>i_MiningPlan!AT16</f>
        <v/>
      </c>
      <c r="AU14" s="62">
        <f>i_MiningPlan!AU16</f>
        <v/>
      </c>
      <c r="AV14" s="62">
        <f>i_MiningPlan!AV16</f>
        <v/>
      </c>
      <c r="AW14" s="62">
        <f>i_MiningPlan!AW16</f>
        <v/>
      </c>
      <c r="AX14" s="62">
        <f>i_MiningPlan!AX16</f>
        <v/>
      </c>
      <c r="AY14" s="62">
        <f>i_MiningPlan!AY16</f>
        <v/>
      </c>
      <c r="AZ14" s="62">
        <f>i_MiningPlan!AZ16</f>
        <v/>
      </c>
      <c r="BA14" s="62">
        <f>i_MiningPlan!BA16</f>
        <v/>
      </c>
      <c r="BB14" s="62">
        <f>i_MiningPlan!BB16</f>
        <v/>
      </c>
      <c r="BC14" s="62">
        <f>i_MiningPlan!BC16</f>
        <v/>
      </c>
      <c r="BD14" s="62">
        <f>i_MiningPlan!BD16</f>
        <v/>
      </c>
      <c r="BE14" s="62">
        <f>i_MiningPlan!BE16</f>
        <v/>
      </c>
      <c r="BF14" s="62">
        <f>i_MiningPlan!BF16</f>
        <v/>
      </c>
      <c r="BG14" s="62">
        <f>i_MiningPlan!BG16</f>
        <v/>
      </c>
      <c r="BH14" s="62">
        <f>i_MiningPlan!BH16</f>
        <v/>
      </c>
      <c r="BI14" s="62">
        <f>i_MiningPlan!BI16</f>
        <v/>
      </c>
      <c r="BJ14" s="62">
        <f>i_MiningPlan!BJ16</f>
        <v/>
      </c>
      <c r="BK14" s="62">
        <f>i_MiningPlan!BK16</f>
        <v/>
      </c>
      <c r="BL14" s="62">
        <f>i_MiningPlan!BL16</f>
        <v/>
      </c>
      <c r="BM14" s="62">
        <f>i_MiningPlan!BM16</f>
        <v/>
      </c>
      <c r="BN14" s="62">
        <f>i_MiningPlan!BN16</f>
        <v/>
      </c>
      <c r="BO14" s="62">
        <f>i_MiningPlan!BO16</f>
        <v/>
      </c>
      <c r="BP14" s="62">
        <f>i_MiningPlan!BP16</f>
        <v/>
      </c>
      <c r="BQ14" s="62">
        <f>i_MiningPlan!BQ16</f>
        <v/>
      </c>
      <c r="BR14" s="62">
        <f>i_MiningPlan!BR16</f>
        <v/>
      </c>
      <c r="BS14" s="62">
        <f>i_MiningPlan!BS16</f>
        <v/>
      </c>
      <c r="BT14" s="62">
        <f>i_MiningPlan!BT16</f>
        <v/>
      </c>
      <c r="BU14" s="62">
        <f>i_MiningPlan!BU16</f>
        <v/>
      </c>
      <c r="BV14" s="62">
        <f>i_MiningPlan!BV16</f>
        <v/>
      </c>
      <c r="BW14" s="62">
        <f>i_MiningPlan!BW16</f>
        <v/>
      </c>
      <c r="BX14" s="62">
        <f>i_MiningPlan!BX16</f>
        <v/>
      </c>
      <c r="BY14" s="62">
        <f>i_MiningPlan!BY16</f>
        <v/>
      </c>
      <c r="BZ14" s="62">
        <f>i_MiningPlan!BZ16</f>
        <v/>
      </c>
      <c r="CA14" s="62">
        <f>i_MiningPlan!CA16</f>
        <v/>
      </c>
      <c r="CB14" s="62">
        <f>i_MiningPlan!CB16</f>
        <v/>
      </c>
      <c r="CC14" s="62">
        <f>i_MiningPlan!CC16</f>
        <v/>
      </c>
      <c r="CD14" s="62">
        <f>i_MiningPlan!CD16</f>
        <v/>
      </c>
      <c r="CE14" s="62">
        <f>i_MiningPlan!CE16</f>
        <v/>
      </c>
      <c r="CF14" s="62">
        <f>i_MiningPlan!CF16</f>
        <v/>
      </c>
      <c r="CG14" s="62">
        <f>i_MiningPlan!CG16</f>
        <v/>
      </c>
      <c r="CH14" s="62">
        <f>i_MiningPlan!CH16</f>
        <v/>
      </c>
      <c r="CI14" s="62">
        <f>i_MiningPlan!CI16</f>
        <v/>
      </c>
      <c r="CJ14" s="62">
        <f>i_MiningPlan!CJ16</f>
        <v/>
      </c>
      <c r="CK14" s="62">
        <f>i_MiningPlan!CK16</f>
        <v/>
      </c>
      <c r="CL14" s="62">
        <f>i_MiningPlan!CL16</f>
        <v/>
      </c>
      <c r="CM14" s="62">
        <f>i_MiningPlan!CM16</f>
        <v/>
      </c>
      <c r="CN14" s="62">
        <f>i_MiningPlan!CN16</f>
        <v/>
      </c>
      <c r="CO14" s="62">
        <f>i_MiningPlan!CO16</f>
        <v/>
      </c>
      <c r="CP14" s="62">
        <f>i_MiningPlan!CP16</f>
        <v/>
      </c>
      <c r="CQ14" s="62">
        <f>i_MiningPlan!CQ16</f>
        <v/>
      </c>
      <c r="CR14" s="62">
        <f>i_MiningPlan!CR16</f>
        <v/>
      </c>
      <c r="CS14" s="62">
        <f>i_MiningPlan!CS16</f>
        <v/>
      </c>
      <c r="CT14" s="62">
        <f>i_MiningPlan!CT16</f>
        <v/>
      </c>
      <c r="CU14" s="62">
        <f>i_MiningPlan!CU16</f>
        <v/>
      </c>
      <c r="CV14" s="62">
        <f>i_MiningPlan!CV16</f>
        <v/>
      </c>
      <c r="CW14" s="62">
        <f>i_MiningPlan!CW16</f>
        <v/>
      </c>
      <c r="CX14" s="62">
        <f>i_MiningPlan!CX16</f>
        <v/>
      </c>
      <c r="CY14" s="62">
        <f>i_MiningPlan!CY16</f>
        <v/>
      </c>
      <c r="CZ14" s="62">
        <f>i_MiningPlan!CZ16</f>
        <v/>
      </c>
      <c r="DA14" s="62">
        <f>i_MiningPlan!DA16</f>
        <v/>
      </c>
      <c r="DB14" s="62">
        <f>i_MiningPlan!DB16</f>
        <v/>
      </c>
      <c r="DC14" s="62">
        <f>i_MiningPlan!DC16</f>
        <v/>
      </c>
      <c r="DD14" s="62">
        <f>i_MiningPlan!DD16</f>
        <v/>
      </c>
      <c r="DE14" s="62">
        <f>i_MiningPlan!DE16</f>
        <v/>
      </c>
      <c r="DF14" s="62">
        <f>i_MiningPlan!DF16</f>
        <v/>
      </c>
      <c r="DG14" s="62">
        <f>i_MiningPlan!DG16</f>
        <v/>
      </c>
      <c r="DH14" s="62">
        <f>i_MiningPlan!DH16</f>
        <v/>
      </c>
      <c r="DI14" s="62">
        <f>i_MiningPlan!DI16</f>
        <v/>
      </c>
      <c r="DJ14" s="62">
        <f>i_MiningPlan!DJ16</f>
        <v/>
      </c>
      <c r="DK14" s="62">
        <f>i_MiningPlan!DK16</f>
        <v/>
      </c>
      <c r="DL14" s="62">
        <f>i_MiningPlan!DL16</f>
        <v/>
      </c>
      <c r="DM14" s="62">
        <f>i_MiningPlan!DM16</f>
        <v/>
      </c>
      <c r="DN14" s="62">
        <f>i_MiningPlan!DN16</f>
        <v/>
      </c>
      <c r="DO14" s="62">
        <f>i_MiningPlan!DO16</f>
        <v/>
      </c>
      <c r="DP14" s="62">
        <f>i_MiningPlan!DP16</f>
        <v/>
      </c>
      <c r="DQ14" s="62">
        <f>i_MiningPlan!DQ16</f>
        <v/>
      </c>
      <c r="DR14" s="62">
        <f>i_MiningPlan!DR16</f>
        <v/>
      </c>
      <c r="DS14" s="62">
        <f>i_MiningPlan!DS16</f>
        <v/>
      </c>
      <c r="DT14" s="62">
        <f>i_MiningPlan!DT16</f>
        <v/>
      </c>
      <c r="DU14" s="62">
        <f>i_MiningPlan!DU16</f>
        <v/>
      </c>
      <c r="DV14" s="62">
        <f>i_MiningPlan!DV16</f>
        <v/>
      </c>
      <c r="DW14" s="62">
        <f>i_MiningPlan!DW16</f>
        <v/>
      </c>
      <c r="DX14" s="62">
        <f>i_MiningPlan!DX16</f>
        <v/>
      </c>
      <c r="DY14" s="62">
        <f>i_MiningPlan!DY16</f>
        <v/>
      </c>
      <c r="DZ14" s="62">
        <f>i_MiningPlan!DZ16</f>
        <v/>
      </c>
      <c r="EA14" s="62">
        <f>i_MiningPlan!EA16</f>
        <v/>
      </c>
      <c r="EB14" s="62">
        <f>i_MiningPlan!EB16</f>
        <v/>
      </c>
      <c r="EC14" s="62">
        <f>i_MiningPlan!EC16</f>
        <v/>
      </c>
      <c r="ED14" s="62">
        <f>i_MiningPlan!ED16</f>
        <v/>
      </c>
      <c r="EE14" s="62">
        <f>i_MiningPlan!EE16</f>
        <v/>
      </c>
      <c r="EF14" s="62">
        <f>i_MiningPlan!EF16</f>
        <v/>
      </c>
      <c r="EG14" s="62">
        <f>i_MiningPlan!EG16</f>
        <v/>
      </c>
      <c r="EH14" s="62">
        <f>i_MiningPlan!EH16</f>
        <v/>
      </c>
      <c r="EI14" s="62">
        <f>i_MiningPlan!EI16</f>
        <v/>
      </c>
      <c r="EJ14" s="62">
        <f>i_MiningPlan!EJ16</f>
        <v/>
      </c>
      <c r="EK14" s="62">
        <f>i_MiningPlan!EK16</f>
        <v/>
      </c>
      <c r="EL14" s="62">
        <f>i_MiningPlan!EL16</f>
        <v/>
      </c>
      <c r="EM14" s="62">
        <f>i_MiningPlan!EM16</f>
        <v/>
      </c>
      <c r="EN14" s="62">
        <f>i_MiningPlan!EN16</f>
        <v/>
      </c>
      <c r="EO14" s="62">
        <f>i_MiningPlan!EO16</f>
        <v/>
      </c>
      <c r="EP14" s="62">
        <f>i_MiningPlan!EP16</f>
        <v/>
      </c>
      <c r="EQ14" s="62">
        <f>i_MiningPlan!EQ16</f>
        <v/>
      </c>
      <c r="ER14" s="62">
        <f>i_MiningPlan!ER16</f>
        <v/>
      </c>
      <c r="ES14" s="62">
        <f>i_MiningPlan!ES16</f>
        <v/>
      </c>
      <c r="ET14" s="62">
        <f>i_MiningPlan!ET16</f>
        <v/>
      </c>
      <c r="EU14" s="62">
        <f>i_MiningPlan!EU16</f>
        <v/>
      </c>
      <c r="EV14" s="62">
        <f>i_MiningPlan!EV16</f>
        <v/>
      </c>
      <c r="EW14" s="62">
        <f>i_MiningPlan!EW16</f>
        <v/>
      </c>
      <c r="EX14" s="62">
        <f>i_MiningPlan!EX16</f>
        <v/>
      </c>
      <c r="EY14" s="62">
        <f>i_MiningPlan!EY16</f>
        <v/>
      </c>
      <c r="EZ14" s="62">
        <f>i_MiningPlan!EZ16</f>
        <v/>
      </c>
      <c r="FA14" s="62">
        <f>i_MiningPlan!FA16</f>
        <v/>
      </c>
      <c r="FB14" s="62">
        <f>i_MiningPlan!FB16</f>
        <v/>
      </c>
      <c r="FC14" s="62">
        <f>i_MiningPlan!FC16</f>
        <v/>
      </c>
      <c r="FD14" s="62">
        <f>i_MiningPlan!FD16</f>
        <v/>
      </c>
      <c r="FE14" s="62">
        <f>i_MiningPlan!FE16</f>
        <v/>
      </c>
      <c r="FF14" s="62">
        <f>i_MiningPlan!FF16</f>
        <v/>
      </c>
      <c r="FG14" s="62">
        <f>i_MiningPlan!FG16</f>
        <v/>
      </c>
      <c r="FH14" s="62">
        <f>i_MiningPlan!FH16</f>
        <v/>
      </c>
      <c r="FI14" s="62">
        <f>i_MiningPlan!FI16</f>
        <v/>
      </c>
      <c r="FJ14" s="62">
        <f>i_MiningPlan!FJ16</f>
        <v/>
      </c>
      <c r="FK14" s="62">
        <f>i_MiningPlan!FK16</f>
        <v/>
      </c>
      <c r="FL14" s="62">
        <f>i_MiningPlan!FL16</f>
        <v/>
      </c>
      <c r="FM14" s="62">
        <f>i_MiningPlan!FM16</f>
        <v/>
      </c>
      <c r="FN14" s="62">
        <f>i_MiningPlan!FN16</f>
        <v/>
      </c>
      <c r="FO14" s="62">
        <f>i_MiningPlan!FO16</f>
        <v/>
      </c>
      <c r="FP14" s="62">
        <f>i_MiningPlan!FP16</f>
        <v/>
      </c>
      <c r="FQ14" s="62">
        <f>i_MiningPlan!FQ16</f>
        <v/>
      </c>
      <c r="FR14" s="62">
        <f>i_MiningPlan!FR16</f>
        <v/>
      </c>
      <c r="FS14" s="62">
        <f>i_MiningPlan!FS16</f>
        <v/>
      </c>
      <c r="FT14" s="62">
        <f>i_MiningPlan!FT16</f>
        <v/>
      </c>
      <c r="FU14" s="62">
        <f>i_MiningPlan!FU16</f>
        <v/>
      </c>
      <c r="FV14" s="62">
        <f>i_MiningPlan!FV16</f>
        <v/>
      </c>
      <c r="FW14" s="62">
        <f>i_MiningPlan!FW16</f>
        <v/>
      </c>
      <c r="FX14" s="62">
        <f>i_MiningPlan!FX16</f>
        <v/>
      </c>
      <c r="FY14" s="62">
        <f>i_MiningPlan!FY16</f>
        <v/>
      </c>
      <c r="FZ14" s="62">
        <f>i_MiningPlan!FZ16</f>
        <v/>
      </c>
      <c r="GA14" s="62">
        <f>i_MiningPlan!GA16</f>
        <v/>
      </c>
    </row>
    <row r="15">
      <c r="A15" s="24" t="inlineStr">
        <is>
          <t>Recovery Rate (%)</t>
        </is>
      </c>
      <c r="D15" s="57">
        <f>i_MiningPlan!D17</f>
        <v/>
      </c>
      <c r="E15" s="57">
        <f>i_MiningPlan!E17</f>
        <v/>
      </c>
      <c r="F15" s="57">
        <f>i_MiningPlan!F17</f>
        <v/>
      </c>
      <c r="G15" s="57">
        <f>i_MiningPlan!G17</f>
        <v/>
      </c>
      <c r="H15" s="57">
        <f>i_MiningPlan!H17</f>
        <v/>
      </c>
      <c r="I15" s="57">
        <f>i_MiningPlan!I17</f>
        <v/>
      </c>
      <c r="J15" s="57">
        <f>i_MiningPlan!J17</f>
        <v/>
      </c>
      <c r="K15" s="57">
        <f>i_MiningPlan!K17</f>
        <v/>
      </c>
      <c r="L15" s="57">
        <f>i_MiningPlan!L17</f>
        <v/>
      </c>
      <c r="M15" s="57">
        <f>i_MiningPlan!M17</f>
        <v/>
      </c>
      <c r="N15" s="57">
        <f>i_MiningPlan!N17</f>
        <v/>
      </c>
      <c r="O15" s="57">
        <f>i_MiningPlan!O17</f>
        <v/>
      </c>
      <c r="P15" s="57">
        <f>i_MiningPlan!P17</f>
        <v/>
      </c>
      <c r="Q15" s="57">
        <f>i_MiningPlan!Q17</f>
        <v/>
      </c>
      <c r="R15" s="57">
        <f>i_MiningPlan!R17</f>
        <v/>
      </c>
      <c r="S15" s="57">
        <f>i_MiningPlan!S17</f>
        <v/>
      </c>
      <c r="T15" s="57">
        <f>i_MiningPlan!T17</f>
        <v/>
      </c>
      <c r="U15" s="57">
        <f>i_MiningPlan!U17</f>
        <v/>
      </c>
      <c r="V15" s="57">
        <f>i_MiningPlan!V17</f>
        <v/>
      </c>
      <c r="W15" s="57">
        <f>i_MiningPlan!W17</f>
        <v/>
      </c>
      <c r="X15" s="57">
        <f>i_MiningPlan!X17</f>
        <v/>
      </c>
      <c r="Y15" s="57">
        <f>i_MiningPlan!Y17</f>
        <v/>
      </c>
      <c r="Z15" s="57">
        <f>i_MiningPlan!Z17</f>
        <v/>
      </c>
      <c r="AA15" s="57">
        <f>i_MiningPlan!AA17</f>
        <v/>
      </c>
      <c r="AB15" s="57">
        <f>i_MiningPlan!AB17</f>
        <v/>
      </c>
      <c r="AC15" s="57">
        <f>i_MiningPlan!AC17</f>
        <v/>
      </c>
      <c r="AD15" s="57">
        <f>i_MiningPlan!AD17</f>
        <v/>
      </c>
      <c r="AE15" s="57">
        <f>i_MiningPlan!AE17</f>
        <v/>
      </c>
      <c r="AF15" s="57">
        <f>i_MiningPlan!AF17</f>
        <v/>
      </c>
      <c r="AG15" s="57">
        <f>i_MiningPlan!AG17</f>
        <v/>
      </c>
      <c r="AH15" s="57">
        <f>i_MiningPlan!AH17</f>
        <v/>
      </c>
      <c r="AI15" s="57">
        <f>i_MiningPlan!AI17</f>
        <v/>
      </c>
      <c r="AJ15" s="57">
        <f>i_MiningPlan!AJ17</f>
        <v/>
      </c>
      <c r="AK15" s="57">
        <f>i_MiningPlan!AK17</f>
        <v/>
      </c>
      <c r="AL15" s="57">
        <f>i_MiningPlan!AL17</f>
        <v/>
      </c>
      <c r="AM15" s="57">
        <f>i_MiningPlan!AM17</f>
        <v/>
      </c>
      <c r="AN15" s="57">
        <f>i_MiningPlan!AN17</f>
        <v/>
      </c>
      <c r="AO15" s="57">
        <f>i_MiningPlan!AO17</f>
        <v/>
      </c>
      <c r="AP15" s="57">
        <f>i_MiningPlan!AP17</f>
        <v/>
      </c>
      <c r="AQ15" s="57">
        <f>i_MiningPlan!AQ17</f>
        <v/>
      </c>
      <c r="AR15" s="57">
        <f>i_MiningPlan!AR17</f>
        <v/>
      </c>
      <c r="AS15" s="57">
        <f>i_MiningPlan!AS17</f>
        <v/>
      </c>
      <c r="AT15" s="57">
        <f>i_MiningPlan!AT17</f>
        <v/>
      </c>
      <c r="AU15" s="57">
        <f>i_MiningPlan!AU17</f>
        <v/>
      </c>
      <c r="AV15" s="57">
        <f>i_MiningPlan!AV17</f>
        <v/>
      </c>
      <c r="AW15" s="57">
        <f>i_MiningPlan!AW17</f>
        <v/>
      </c>
      <c r="AX15" s="57">
        <f>i_MiningPlan!AX17</f>
        <v/>
      </c>
      <c r="AY15" s="57">
        <f>i_MiningPlan!AY17</f>
        <v/>
      </c>
      <c r="AZ15" s="57">
        <f>i_MiningPlan!AZ17</f>
        <v/>
      </c>
      <c r="BA15" s="57">
        <f>i_MiningPlan!BA17</f>
        <v/>
      </c>
      <c r="BB15" s="57">
        <f>i_MiningPlan!BB17</f>
        <v/>
      </c>
      <c r="BC15" s="57">
        <f>i_MiningPlan!BC17</f>
        <v/>
      </c>
      <c r="BD15" s="57">
        <f>i_MiningPlan!BD17</f>
        <v/>
      </c>
      <c r="BE15" s="57">
        <f>i_MiningPlan!BE17</f>
        <v/>
      </c>
      <c r="BF15" s="57">
        <f>i_MiningPlan!BF17</f>
        <v/>
      </c>
      <c r="BG15" s="57">
        <f>i_MiningPlan!BG17</f>
        <v/>
      </c>
      <c r="BH15" s="57">
        <f>i_MiningPlan!BH17</f>
        <v/>
      </c>
      <c r="BI15" s="57">
        <f>i_MiningPlan!BI17</f>
        <v/>
      </c>
      <c r="BJ15" s="57">
        <f>i_MiningPlan!BJ17</f>
        <v/>
      </c>
      <c r="BK15" s="57">
        <f>i_MiningPlan!BK17</f>
        <v/>
      </c>
      <c r="BL15" s="57">
        <f>i_MiningPlan!BL17</f>
        <v/>
      </c>
      <c r="BM15" s="57">
        <f>i_MiningPlan!BM17</f>
        <v/>
      </c>
      <c r="BN15" s="57">
        <f>i_MiningPlan!BN17</f>
        <v/>
      </c>
      <c r="BO15" s="57">
        <f>i_MiningPlan!BO17</f>
        <v/>
      </c>
      <c r="BP15" s="57">
        <f>i_MiningPlan!BP17</f>
        <v/>
      </c>
      <c r="BQ15" s="57">
        <f>i_MiningPlan!BQ17</f>
        <v/>
      </c>
      <c r="BR15" s="57">
        <f>i_MiningPlan!BR17</f>
        <v/>
      </c>
      <c r="BS15" s="57">
        <f>i_MiningPlan!BS17</f>
        <v/>
      </c>
      <c r="BT15" s="57">
        <f>i_MiningPlan!BT17</f>
        <v/>
      </c>
      <c r="BU15" s="57">
        <f>i_MiningPlan!BU17</f>
        <v/>
      </c>
      <c r="BV15" s="57">
        <f>i_MiningPlan!BV17</f>
        <v/>
      </c>
      <c r="BW15" s="57">
        <f>i_MiningPlan!BW17</f>
        <v/>
      </c>
      <c r="BX15" s="57">
        <f>i_MiningPlan!BX17</f>
        <v/>
      </c>
      <c r="BY15" s="57">
        <f>i_MiningPlan!BY17</f>
        <v/>
      </c>
      <c r="BZ15" s="57">
        <f>i_MiningPlan!BZ17</f>
        <v/>
      </c>
      <c r="CA15" s="57">
        <f>i_MiningPlan!CA17</f>
        <v/>
      </c>
      <c r="CB15" s="57">
        <f>i_MiningPlan!CB17</f>
        <v/>
      </c>
      <c r="CC15" s="57">
        <f>i_MiningPlan!CC17</f>
        <v/>
      </c>
      <c r="CD15" s="57">
        <f>i_MiningPlan!CD17</f>
        <v/>
      </c>
      <c r="CE15" s="57">
        <f>i_MiningPlan!CE17</f>
        <v/>
      </c>
      <c r="CF15" s="57">
        <f>i_MiningPlan!CF17</f>
        <v/>
      </c>
      <c r="CG15" s="57">
        <f>i_MiningPlan!CG17</f>
        <v/>
      </c>
      <c r="CH15" s="57">
        <f>i_MiningPlan!CH17</f>
        <v/>
      </c>
      <c r="CI15" s="57">
        <f>i_MiningPlan!CI17</f>
        <v/>
      </c>
      <c r="CJ15" s="57">
        <f>i_MiningPlan!CJ17</f>
        <v/>
      </c>
      <c r="CK15" s="57">
        <f>i_MiningPlan!CK17</f>
        <v/>
      </c>
      <c r="CL15" s="57">
        <f>i_MiningPlan!CL17</f>
        <v/>
      </c>
      <c r="CM15" s="57">
        <f>i_MiningPlan!CM17</f>
        <v/>
      </c>
      <c r="CN15" s="57">
        <f>i_MiningPlan!CN17</f>
        <v/>
      </c>
      <c r="CO15" s="57">
        <f>i_MiningPlan!CO17</f>
        <v/>
      </c>
      <c r="CP15" s="57">
        <f>i_MiningPlan!CP17</f>
        <v/>
      </c>
      <c r="CQ15" s="57">
        <f>i_MiningPlan!CQ17</f>
        <v/>
      </c>
      <c r="CR15" s="57">
        <f>i_MiningPlan!CR17</f>
        <v/>
      </c>
      <c r="CS15" s="57">
        <f>i_MiningPlan!CS17</f>
        <v/>
      </c>
      <c r="CT15" s="57">
        <f>i_MiningPlan!CT17</f>
        <v/>
      </c>
      <c r="CU15" s="57">
        <f>i_MiningPlan!CU17</f>
        <v/>
      </c>
      <c r="CV15" s="57">
        <f>i_MiningPlan!CV17</f>
        <v/>
      </c>
      <c r="CW15" s="57">
        <f>i_MiningPlan!CW17</f>
        <v/>
      </c>
      <c r="CX15" s="57">
        <f>i_MiningPlan!CX17</f>
        <v/>
      </c>
      <c r="CY15" s="57">
        <f>i_MiningPlan!CY17</f>
        <v/>
      </c>
      <c r="CZ15" s="57">
        <f>i_MiningPlan!CZ17</f>
        <v/>
      </c>
      <c r="DA15" s="57">
        <f>i_MiningPlan!DA17</f>
        <v/>
      </c>
      <c r="DB15" s="57">
        <f>i_MiningPlan!DB17</f>
        <v/>
      </c>
      <c r="DC15" s="57">
        <f>i_MiningPlan!DC17</f>
        <v/>
      </c>
      <c r="DD15" s="57">
        <f>i_MiningPlan!DD17</f>
        <v/>
      </c>
      <c r="DE15" s="57">
        <f>i_MiningPlan!DE17</f>
        <v/>
      </c>
      <c r="DF15" s="57">
        <f>i_MiningPlan!DF17</f>
        <v/>
      </c>
      <c r="DG15" s="57">
        <f>i_MiningPlan!DG17</f>
        <v/>
      </c>
      <c r="DH15" s="57">
        <f>i_MiningPlan!DH17</f>
        <v/>
      </c>
      <c r="DI15" s="57">
        <f>i_MiningPlan!DI17</f>
        <v/>
      </c>
      <c r="DJ15" s="57">
        <f>i_MiningPlan!DJ17</f>
        <v/>
      </c>
      <c r="DK15" s="57">
        <f>i_MiningPlan!DK17</f>
        <v/>
      </c>
      <c r="DL15" s="57">
        <f>i_MiningPlan!DL17</f>
        <v/>
      </c>
      <c r="DM15" s="57">
        <f>i_MiningPlan!DM17</f>
        <v/>
      </c>
      <c r="DN15" s="57">
        <f>i_MiningPlan!DN17</f>
        <v/>
      </c>
      <c r="DO15" s="57">
        <f>i_MiningPlan!DO17</f>
        <v/>
      </c>
      <c r="DP15" s="57">
        <f>i_MiningPlan!DP17</f>
        <v/>
      </c>
      <c r="DQ15" s="57">
        <f>i_MiningPlan!DQ17</f>
        <v/>
      </c>
      <c r="DR15" s="57">
        <f>i_MiningPlan!DR17</f>
        <v/>
      </c>
      <c r="DS15" s="57">
        <f>i_MiningPlan!DS17</f>
        <v/>
      </c>
      <c r="DT15" s="57">
        <f>i_MiningPlan!DT17</f>
        <v/>
      </c>
      <c r="DU15" s="57">
        <f>i_MiningPlan!DU17</f>
        <v/>
      </c>
      <c r="DV15" s="57">
        <f>i_MiningPlan!DV17</f>
        <v/>
      </c>
      <c r="DW15" s="57">
        <f>i_MiningPlan!DW17</f>
        <v/>
      </c>
      <c r="DX15" s="57">
        <f>i_MiningPlan!DX17</f>
        <v/>
      </c>
      <c r="DY15" s="57">
        <f>i_MiningPlan!DY17</f>
        <v/>
      </c>
      <c r="DZ15" s="57">
        <f>i_MiningPlan!DZ17</f>
        <v/>
      </c>
      <c r="EA15" s="57">
        <f>i_MiningPlan!EA17</f>
        <v/>
      </c>
      <c r="EB15" s="57">
        <f>i_MiningPlan!EB17</f>
        <v/>
      </c>
      <c r="EC15" s="57">
        <f>i_MiningPlan!EC17</f>
        <v/>
      </c>
      <c r="ED15" s="57">
        <f>i_MiningPlan!ED17</f>
        <v/>
      </c>
      <c r="EE15" s="57">
        <f>i_MiningPlan!EE17</f>
        <v/>
      </c>
      <c r="EF15" s="57">
        <f>i_MiningPlan!EF17</f>
        <v/>
      </c>
      <c r="EG15" s="57">
        <f>i_MiningPlan!EG17</f>
        <v/>
      </c>
      <c r="EH15" s="57">
        <f>i_MiningPlan!EH17</f>
        <v/>
      </c>
      <c r="EI15" s="57">
        <f>i_MiningPlan!EI17</f>
        <v/>
      </c>
      <c r="EJ15" s="57">
        <f>i_MiningPlan!EJ17</f>
        <v/>
      </c>
      <c r="EK15" s="57">
        <f>i_MiningPlan!EK17</f>
        <v/>
      </c>
      <c r="EL15" s="57">
        <f>i_MiningPlan!EL17</f>
        <v/>
      </c>
      <c r="EM15" s="57">
        <f>i_MiningPlan!EM17</f>
        <v/>
      </c>
      <c r="EN15" s="57">
        <f>i_MiningPlan!EN17</f>
        <v/>
      </c>
      <c r="EO15" s="57">
        <f>i_MiningPlan!EO17</f>
        <v/>
      </c>
      <c r="EP15" s="57">
        <f>i_MiningPlan!EP17</f>
        <v/>
      </c>
      <c r="EQ15" s="57">
        <f>i_MiningPlan!EQ17</f>
        <v/>
      </c>
      <c r="ER15" s="57">
        <f>i_MiningPlan!ER17</f>
        <v/>
      </c>
      <c r="ES15" s="57">
        <f>i_MiningPlan!ES17</f>
        <v/>
      </c>
      <c r="ET15" s="57">
        <f>i_MiningPlan!ET17</f>
        <v/>
      </c>
      <c r="EU15" s="57">
        <f>i_MiningPlan!EU17</f>
        <v/>
      </c>
      <c r="EV15" s="57">
        <f>i_MiningPlan!EV17</f>
        <v/>
      </c>
      <c r="EW15" s="57">
        <f>i_MiningPlan!EW17</f>
        <v/>
      </c>
      <c r="EX15" s="57">
        <f>i_MiningPlan!EX17</f>
        <v/>
      </c>
      <c r="EY15" s="57">
        <f>i_MiningPlan!EY17</f>
        <v/>
      </c>
      <c r="EZ15" s="57">
        <f>i_MiningPlan!EZ17</f>
        <v/>
      </c>
      <c r="FA15" s="57">
        <f>i_MiningPlan!FA17</f>
        <v/>
      </c>
      <c r="FB15" s="57">
        <f>i_MiningPlan!FB17</f>
        <v/>
      </c>
      <c r="FC15" s="57">
        <f>i_MiningPlan!FC17</f>
        <v/>
      </c>
      <c r="FD15" s="57">
        <f>i_MiningPlan!FD17</f>
        <v/>
      </c>
      <c r="FE15" s="57">
        <f>i_MiningPlan!FE17</f>
        <v/>
      </c>
      <c r="FF15" s="57">
        <f>i_MiningPlan!FF17</f>
        <v/>
      </c>
      <c r="FG15" s="57">
        <f>i_MiningPlan!FG17</f>
        <v/>
      </c>
      <c r="FH15" s="57">
        <f>i_MiningPlan!FH17</f>
        <v/>
      </c>
      <c r="FI15" s="57">
        <f>i_MiningPlan!FI17</f>
        <v/>
      </c>
      <c r="FJ15" s="57">
        <f>i_MiningPlan!FJ17</f>
        <v/>
      </c>
      <c r="FK15" s="57">
        <f>i_MiningPlan!FK17</f>
        <v/>
      </c>
      <c r="FL15" s="57">
        <f>i_MiningPlan!FL17</f>
        <v/>
      </c>
      <c r="FM15" s="57">
        <f>i_MiningPlan!FM17</f>
        <v/>
      </c>
      <c r="FN15" s="57">
        <f>i_MiningPlan!FN17</f>
        <v/>
      </c>
      <c r="FO15" s="57">
        <f>i_MiningPlan!FO17</f>
        <v/>
      </c>
      <c r="FP15" s="57">
        <f>i_MiningPlan!FP17</f>
        <v/>
      </c>
      <c r="FQ15" s="57">
        <f>i_MiningPlan!FQ17</f>
        <v/>
      </c>
      <c r="FR15" s="57">
        <f>i_MiningPlan!FR17</f>
        <v/>
      </c>
      <c r="FS15" s="57">
        <f>i_MiningPlan!FS17</f>
        <v/>
      </c>
      <c r="FT15" s="57">
        <f>i_MiningPlan!FT17</f>
        <v/>
      </c>
      <c r="FU15" s="57">
        <f>i_MiningPlan!FU17</f>
        <v/>
      </c>
      <c r="FV15" s="57">
        <f>i_MiningPlan!FV17</f>
        <v/>
      </c>
      <c r="FW15" s="57">
        <f>i_MiningPlan!FW17</f>
        <v/>
      </c>
      <c r="FX15" s="57">
        <f>i_MiningPlan!FX17</f>
        <v/>
      </c>
      <c r="FY15" s="57">
        <f>i_MiningPlan!FY17</f>
        <v/>
      </c>
      <c r="FZ15" s="57">
        <f>i_MiningPlan!FZ17</f>
        <v/>
      </c>
      <c r="GA15" s="57">
        <f>i_MiningPlan!GA17</f>
        <v/>
      </c>
    </row>
    <row r="16">
      <c r="A16" s="24" t="inlineStr">
        <is>
          <t>Recovered Metal (t)</t>
        </is>
      </c>
      <c r="D16" s="62">
        <f>i_MiningPlan!D18</f>
        <v/>
      </c>
      <c r="E16" s="62">
        <f>i_MiningPlan!E18</f>
        <v/>
      </c>
      <c r="F16" s="62">
        <f>i_MiningPlan!F18</f>
        <v/>
      </c>
      <c r="G16" s="62">
        <f>i_MiningPlan!G18</f>
        <v/>
      </c>
      <c r="H16" s="62">
        <f>i_MiningPlan!H18</f>
        <v/>
      </c>
      <c r="I16" s="62">
        <f>i_MiningPlan!I18</f>
        <v/>
      </c>
      <c r="J16" s="62">
        <f>i_MiningPlan!J18</f>
        <v/>
      </c>
      <c r="K16" s="62">
        <f>i_MiningPlan!K18</f>
        <v/>
      </c>
      <c r="L16" s="62">
        <f>i_MiningPlan!L18</f>
        <v/>
      </c>
      <c r="M16" s="62">
        <f>i_MiningPlan!M18</f>
        <v/>
      </c>
      <c r="N16" s="62">
        <f>i_MiningPlan!N18</f>
        <v/>
      </c>
      <c r="O16" s="62">
        <f>i_MiningPlan!O18</f>
        <v/>
      </c>
      <c r="P16" s="62">
        <f>i_MiningPlan!P18</f>
        <v/>
      </c>
      <c r="Q16" s="62">
        <f>i_MiningPlan!Q18</f>
        <v/>
      </c>
      <c r="R16" s="62">
        <f>i_MiningPlan!R18</f>
        <v/>
      </c>
      <c r="S16" s="62">
        <f>i_MiningPlan!S18</f>
        <v/>
      </c>
      <c r="T16" s="62">
        <f>i_MiningPlan!T18</f>
        <v/>
      </c>
      <c r="U16" s="62">
        <f>i_MiningPlan!U18</f>
        <v/>
      </c>
      <c r="V16" s="62">
        <f>i_MiningPlan!V18</f>
        <v/>
      </c>
      <c r="W16" s="62">
        <f>i_MiningPlan!W18</f>
        <v/>
      </c>
      <c r="X16" s="62">
        <f>i_MiningPlan!X18</f>
        <v/>
      </c>
      <c r="Y16" s="62">
        <f>i_MiningPlan!Y18</f>
        <v/>
      </c>
      <c r="Z16" s="62">
        <f>i_MiningPlan!Z18</f>
        <v/>
      </c>
      <c r="AA16" s="62">
        <f>i_MiningPlan!AA18</f>
        <v/>
      </c>
      <c r="AB16" s="62">
        <f>i_MiningPlan!AB18</f>
        <v/>
      </c>
      <c r="AC16" s="62">
        <f>i_MiningPlan!AC18</f>
        <v/>
      </c>
      <c r="AD16" s="62">
        <f>i_MiningPlan!AD18</f>
        <v/>
      </c>
      <c r="AE16" s="62">
        <f>i_MiningPlan!AE18</f>
        <v/>
      </c>
      <c r="AF16" s="62">
        <f>i_MiningPlan!AF18</f>
        <v/>
      </c>
      <c r="AG16" s="62">
        <f>i_MiningPlan!AG18</f>
        <v/>
      </c>
      <c r="AH16" s="62">
        <f>i_MiningPlan!AH18</f>
        <v/>
      </c>
      <c r="AI16" s="62">
        <f>i_MiningPlan!AI18</f>
        <v/>
      </c>
      <c r="AJ16" s="62">
        <f>i_MiningPlan!AJ18</f>
        <v/>
      </c>
      <c r="AK16" s="62">
        <f>i_MiningPlan!AK18</f>
        <v/>
      </c>
      <c r="AL16" s="62">
        <f>i_MiningPlan!AL18</f>
        <v/>
      </c>
      <c r="AM16" s="62">
        <f>i_MiningPlan!AM18</f>
        <v/>
      </c>
      <c r="AN16" s="62">
        <f>i_MiningPlan!AN18</f>
        <v/>
      </c>
      <c r="AO16" s="62">
        <f>i_MiningPlan!AO18</f>
        <v/>
      </c>
      <c r="AP16" s="62">
        <f>i_MiningPlan!AP18</f>
        <v/>
      </c>
      <c r="AQ16" s="62">
        <f>i_MiningPlan!AQ18</f>
        <v/>
      </c>
      <c r="AR16" s="62">
        <f>i_MiningPlan!AR18</f>
        <v/>
      </c>
      <c r="AS16" s="62">
        <f>i_MiningPlan!AS18</f>
        <v/>
      </c>
      <c r="AT16" s="62">
        <f>i_MiningPlan!AT18</f>
        <v/>
      </c>
      <c r="AU16" s="62">
        <f>i_MiningPlan!AU18</f>
        <v/>
      </c>
      <c r="AV16" s="62">
        <f>i_MiningPlan!AV18</f>
        <v/>
      </c>
      <c r="AW16" s="62">
        <f>i_MiningPlan!AW18</f>
        <v/>
      </c>
      <c r="AX16" s="62">
        <f>i_MiningPlan!AX18</f>
        <v/>
      </c>
      <c r="AY16" s="62">
        <f>i_MiningPlan!AY18</f>
        <v/>
      </c>
      <c r="AZ16" s="62">
        <f>i_MiningPlan!AZ18</f>
        <v/>
      </c>
      <c r="BA16" s="62">
        <f>i_MiningPlan!BA18</f>
        <v/>
      </c>
      <c r="BB16" s="62">
        <f>i_MiningPlan!BB18</f>
        <v/>
      </c>
      <c r="BC16" s="62">
        <f>i_MiningPlan!BC18</f>
        <v/>
      </c>
      <c r="BD16" s="62">
        <f>i_MiningPlan!BD18</f>
        <v/>
      </c>
      <c r="BE16" s="62">
        <f>i_MiningPlan!BE18</f>
        <v/>
      </c>
      <c r="BF16" s="62">
        <f>i_MiningPlan!BF18</f>
        <v/>
      </c>
      <c r="BG16" s="62">
        <f>i_MiningPlan!BG18</f>
        <v/>
      </c>
      <c r="BH16" s="62">
        <f>i_MiningPlan!BH18</f>
        <v/>
      </c>
      <c r="BI16" s="62">
        <f>i_MiningPlan!BI18</f>
        <v/>
      </c>
      <c r="BJ16" s="62">
        <f>i_MiningPlan!BJ18</f>
        <v/>
      </c>
      <c r="BK16" s="62">
        <f>i_MiningPlan!BK18</f>
        <v/>
      </c>
      <c r="BL16" s="62">
        <f>i_MiningPlan!BL18</f>
        <v/>
      </c>
      <c r="BM16" s="62">
        <f>i_MiningPlan!BM18</f>
        <v/>
      </c>
      <c r="BN16" s="62">
        <f>i_MiningPlan!BN18</f>
        <v/>
      </c>
      <c r="BO16" s="62">
        <f>i_MiningPlan!BO18</f>
        <v/>
      </c>
      <c r="BP16" s="62">
        <f>i_MiningPlan!BP18</f>
        <v/>
      </c>
      <c r="BQ16" s="62">
        <f>i_MiningPlan!BQ18</f>
        <v/>
      </c>
      <c r="BR16" s="62">
        <f>i_MiningPlan!BR18</f>
        <v/>
      </c>
      <c r="BS16" s="62">
        <f>i_MiningPlan!BS18</f>
        <v/>
      </c>
      <c r="BT16" s="62">
        <f>i_MiningPlan!BT18</f>
        <v/>
      </c>
      <c r="BU16" s="62">
        <f>i_MiningPlan!BU18</f>
        <v/>
      </c>
      <c r="BV16" s="62">
        <f>i_MiningPlan!BV18</f>
        <v/>
      </c>
      <c r="BW16" s="62">
        <f>i_MiningPlan!BW18</f>
        <v/>
      </c>
      <c r="BX16" s="62">
        <f>i_MiningPlan!BX18</f>
        <v/>
      </c>
      <c r="BY16" s="62">
        <f>i_MiningPlan!BY18</f>
        <v/>
      </c>
      <c r="BZ16" s="62">
        <f>i_MiningPlan!BZ18</f>
        <v/>
      </c>
      <c r="CA16" s="62">
        <f>i_MiningPlan!CA18</f>
        <v/>
      </c>
      <c r="CB16" s="62">
        <f>i_MiningPlan!CB18</f>
        <v/>
      </c>
      <c r="CC16" s="62">
        <f>i_MiningPlan!CC18</f>
        <v/>
      </c>
      <c r="CD16" s="62">
        <f>i_MiningPlan!CD18</f>
        <v/>
      </c>
      <c r="CE16" s="62">
        <f>i_MiningPlan!CE18</f>
        <v/>
      </c>
      <c r="CF16" s="62">
        <f>i_MiningPlan!CF18</f>
        <v/>
      </c>
      <c r="CG16" s="62">
        <f>i_MiningPlan!CG18</f>
        <v/>
      </c>
      <c r="CH16" s="62">
        <f>i_MiningPlan!CH18</f>
        <v/>
      </c>
      <c r="CI16" s="62">
        <f>i_MiningPlan!CI18</f>
        <v/>
      </c>
      <c r="CJ16" s="62">
        <f>i_MiningPlan!CJ18</f>
        <v/>
      </c>
      <c r="CK16" s="62">
        <f>i_MiningPlan!CK18</f>
        <v/>
      </c>
      <c r="CL16" s="62">
        <f>i_MiningPlan!CL18</f>
        <v/>
      </c>
      <c r="CM16" s="62">
        <f>i_MiningPlan!CM18</f>
        <v/>
      </c>
      <c r="CN16" s="62">
        <f>i_MiningPlan!CN18</f>
        <v/>
      </c>
      <c r="CO16" s="62">
        <f>i_MiningPlan!CO18</f>
        <v/>
      </c>
      <c r="CP16" s="62">
        <f>i_MiningPlan!CP18</f>
        <v/>
      </c>
      <c r="CQ16" s="62">
        <f>i_MiningPlan!CQ18</f>
        <v/>
      </c>
      <c r="CR16" s="62">
        <f>i_MiningPlan!CR18</f>
        <v/>
      </c>
      <c r="CS16" s="62">
        <f>i_MiningPlan!CS18</f>
        <v/>
      </c>
      <c r="CT16" s="62">
        <f>i_MiningPlan!CT18</f>
        <v/>
      </c>
      <c r="CU16" s="62">
        <f>i_MiningPlan!CU18</f>
        <v/>
      </c>
      <c r="CV16" s="62">
        <f>i_MiningPlan!CV18</f>
        <v/>
      </c>
      <c r="CW16" s="62">
        <f>i_MiningPlan!CW18</f>
        <v/>
      </c>
      <c r="CX16" s="62">
        <f>i_MiningPlan!CX18</f>
        <v/>
      </c>
      <c r="CY16" s="62">
        <f>i_MiningPlan!CY18</f>
        <v/>
      </c>
      <c r="CZ16" s="62">
        <f>i_MiningPlan!CZ18</f>
        <v/>
      </c>
      <c r="DA16" s="62">
        <f>i_MiningPlan!DA18</f>
        <v/>
      </c>
      <c r="DB16" s="62">
        <f>i_MiningPlan!DB18</f>
        <v/>
      </c>
      <c r="DC16" s="62">
        <f>i_MiningPlan!DC18</f>
        <v/>
      </c>
      <c r="DD16" s="62">
        <f>i_MiningPlan!DD18</f>
        <v/>
      </c>
      <c r="DE16" s="62">
        <f>i_MiningPlan!DE18</f>
        <v/>
      </c>
      <c r="DF16" s="62">
        <f>i_MiningPlan!DF18</f>
        <v/>
      </c>
      <c r="DG16" s="62">
        <f>i_MiningPlan!DG18</f>
        <v/>
      </c>
      <c r="DH16" s="62">
        <f>i_MiningPlan!DH18</f>
        <v/>
      </c>
      <c r="DI16" s="62">
        <f>i_MiningPlan!DI18</f>
        <v/>
      </c>
      <c r="DJ16" s="62">
        <f>i_MiningPlan!DJ18</f>
        <v/>
      </c>
      <c r="DK16" s="62">
        <f>i_MiningPlan!DK18</f>
        <v/>
      </c>
      <c r="DL16" s="62">
        <f>i_MiningPlan!DL18</f>
        <v/>
      </c>
      <c r="DM16" s="62">
        <f>i_MiningPlan!DM18</f>
        <v/>
      </c>
      <c r="DN16" s="62">
        <f>i_MiningPlan!DN18</f>
        <v/>
      </c>
      <c r="DO16" s="62">
        <f>i_MiningPlan!DO18</f>
        <v/>
      </c>
      <c r="DP16" s="62">
        <f>i_MiningPlan!DP18</f>
        <v/>
      </c>
      <c r="DQ16" s="62">
        <f>i_MiningPlan!DQ18</f>
        <v/>
      </c>
      <c r="DR16" s="62">
        <f>i_MiningPlan!DR18</f>
        <v/>
      </c>
      <c r="DS16" s="62">
        <f>i_MiningPlan!DS18</f>
        <v/>
      </c>
      <c r="DT16" s="62">
        <f>i_MiningPlan!DT18</f>
        <v/>
      </c>
      <c r="DU16" s="62">
        <f>i_MiningPlan!DU18</f>
        <v/>
      </c>
      <c r="DV16" s="62">
        <f>i_MiningPlan!DV18</f>
        <v/>
      </c>
      <c r="DW16" s="62">
        <f>i_MiningPlan!DW18</f>
        <v/>
      </c>
      <c r="DX16" s="62">
        <f>i_MiningPlan!DX18</f>
        <v/>
      </c>
      <c r="DY16" s="62">
        <f>i_MiningPlan!DY18</f>
        <v/>
      </c>
      <c r="DZ16" s="62">
        <f>i_MiningPlan!DZ18</f>
        <v/>
      </c>
      <c r="EA16" s="62">
        <f>i_MiningPlan!EA18</f>
        <v/>
      </c>
      <c r="EB16" s="62">
        <f>i_MiningPlan!EB18</f>
        <v/>
      </c>
      <c r="EC16" s="62">
        <f>i_MiningPlan!EC18</f>
        <v/>
      </c>
      <c r="ED16" s="62">
        <f>i_MiningPlan!ED18</f>
        <v/>
      </c>
      <c r="EE16" s="62">
        <f>i_MiningPlan!EE18</f>
        <v/>
      </c>
      <c r="EF16" s="62">
        <f>i_MiningPlan!EF18</f>
        <v/>
      </c>
      <c r="EG16" s="62">
        <f>i_MiningPlan!EG18</f>
        <v/>
      </c>
      <c r="EH16" s="62">
        <f>i_MiningPlan!EH18</f>
        <v/>
      </c>
      <c r="EI16" s="62">
        <f>i_MiningPlan!EI18</f>
        <v/>
      </c>
      <c r="EJ16" s="62">
        <f>i_MiningPlan!EJ18</f>
        <v/>
      </c>
      <c r="EK16" s="62">
        <f>i_MiningPlan!EK18</f>
        <v/>
      </c>
      <c r="EL16" s="62">
        <f>i_MiningPlan!EL18</f>
        <v/>
      </c>
      <c r="EM16" s="62">
        <f>i_MiningPlan!EM18</f>
        <v/>
      </c>
      <c r="EN16" s="62">
        <f>i_MiningPlan!EN18</f>
        <v/>
      </c>
      <c r="EO16" s="62">
        <f>i_MiningPlan!EO18</f>
        <v/>
      </c>
      <c r="EP16" s="62">
        <f>i_MiningPlan!EP18</f>
        <v/>
      </c>
      <c r="EQ16" s="62">
        <f>i_MiningPlan!EQ18</f>
        <v/>
      </c>
      <c r="ER16" s="62">
        <f>i_MiningPlan!ER18</f>
        <v/>
      </c>
      <c r="ES16" s="62">
        <f>i_MiningPlan!ES18</f>
        <v/>
      </c>
      <c r="ET16" s="62">
        <f>i_MiningPlan!ET18</f>
        <v/>
      </c>
      <c r="EU16" s="62">
        <f>i_MiningPlan!EU18</f>
        <v/>
      </c>
      <c r="EV16" s="62">
        <f>i_MiningPlan!EV18</f>
        <v/>
      </c>
      <c r="EW16" s="62">
        <f>i_MiningPlan!EW18</f>
        <v/>
      </c>
      <c r="EX16" s="62">
        <f>i_MiningPlan!EX18</f>
        <v/>
      </c>
      <c r="EY16" s="62">
        <f>i_MiningPlan!EY18</f>
        <v/>
      </c>
      <c r="EZ16" s="62">
        <f>i_MiningPlan!EZ18</f>
        <v/>
      </c>
      <c r="FA16" s="62">
        <f>i_MiningPlan!FA18</f>
        <v/>
      </c>
      <c r="FB16" s="62">
        <f>i_MiningPlan!FB18</f>
        <v/>
      </c>
      <c r="FC16" s="62">
        <f>i_MiningPlan!FC18</f>
        <v/>
      </c>
      <c r="FD16" s="62">
        <f>i_MiningPlan!FD18</f>
        <v/>
      </c>
      <c r="FE16" s="62">
        <f>i_MiningPlan!FE18</f>
        <v/>
      </c>
      <c r="FF16" s="62">
        <f>i_MiningPlan!FF18</f>
        <v/>
      </c>
      <c r="FG16" s="62">
        <f>i_MiningPlan!FG18</f>
        <v/>
      </c>
      <c r="FH16" s="62">
        <f>i_MiningPlan!FH18</f>
        <v/>
      </c>
      <c r="FI16" s="62">
        <f>i_MiningPlan!FI18</f>
        <v/>
      </c>
      <c r="FJ16" s="62">
        <f>i_MiningPlan!FJ18</f>
        <v/>
      </c>
      <c r="FK16" s="62">
        <f>i_MiningPlan!FK18</f>
        <v/>
      </c>
      <c r="FL16" s="62">
        <f>i_MiningPlan!FL18</f>
        <v/>
      </c>
      <c r="FM16" s="62">
        <f>i_MiningPlan!FM18</f>
        <v/>
      </c>
      <c r="FN16" s="62">
        <f>i_MiningPlan!FN18</f>
        <v/>
      </c>
      <c r="FO16" s="62">
        <f>i_MiningPlan!FO18</f>
        <v/>
      </c>
      <c r="FP16" s="62">
        <f>i_MiningPlan!FP18</f>
        <v/>
      </c>
      <c r="FQ16" s="62">
        <f>i_MiningPlan!FQ18</f>
        <v/>
      </c>
      <c r="FR16" s="62">
        <f>i_MiningPlan!FR18</f>
        <v/>
      </c>
      <c r="FS16" s="62">
        <f>i_MiningPlan!FS18</f>
        <v/>
      </c>
      <c r="FT16" s="62">
        <f>i_MiningPlan!FT18</f>
        <v/>
      </c>
      <c r="FU16" s="62">
        <f>i_MiningPlan!FU18</f>
        <v/>
      </c>
      <c r="FV16" s="62">
        <f>i_MiningPlan!FV18</f>
        <v/>
      </c>
      <c r="FW16" s="62">
        <f>i_MiningPlan!FW18</f>
        <v/>
      </c>
      <c r="FX16" s="62">
        <f>i_MiningPlan!FX18</f>
        <v/>
      </c>
      <c r="FY16" s="62">
        <f>i_MiningPlan!FY18</f>
        <v/>
      </c>
      <c r="FZ16" s="62">
        <f>i_MiningPlan!FZ18</f>
        <v/>
      </c>
      <c r="GA16" s="62">
        <f>i_MiningPlan!GA18</f>
        <v/>
      </c>
    </row>
    <row r="17">
      <c r="A17" s="24" t="inlineStr">
        <is>
          <t>Payable Metal (t)</t>
        </is>
      </c>
      <c r="D17" s="62">
        <f>i_MiningPlan!D19</f>
        <v/>
      </c>
      <c r="E17" s="62">
        <f>i_MiningPlan!E19</f>
        <v/>
      </c>
      <c r="F17" s="62">
        <f>i_MiningPlan!F19</f>
        <v/>
      </c>
      <c r="G17" s="62">
        <f>i_MiningPlan!G19</f>
        <v/>
      </c>
      <c r="H17" s="62">
        <f>i_MiningPlan!H19</f>
        <v/>
      </c>
      <c r="I17" s="62">
        <f>i_MiningPlan!I19</f>
        <v/>
      </c>
      <c r="J17" s="62">
        <f>i_MiningPlan!J19</f>
        <v/>
      </c>
      <c r="K17" s="62">
        <f>i_MiningPlan!K19</f>
        <v/>
      </c>
      <c r="L17" s="62">
        <f>i_MiningPlan!L19</f>
        <v/>
      </c>
      <c r="M17" s="62">
        <f>i_MiningPlan!M19</f>
        <v/>
      </c>
      <c r="N17" s="62">
        <f>i_MiningPlan!N19</f>
        <v/>
      </c>
      <c r="O17" s="62">
        <f>i_MiningPlan!O19</f>
        <v/>
      </c>
      <c r="P17" s="62">
        <f>i_MiningPlan!P19</f>
        <v/>
      </c>
      <c r="Q17" s="62">
        <f>i_MiningPlan!Q19</f>
        <v/>
      </c>
      <c r="R17" s="62">
        <f>i_MiningPlan!R19</f>
        <v/>
      </c>
      <c r="S17" s="62">
        <f>i_MiningPlan!S19</f>
        <v/>
      </c>
      <c r="T17" s="62">
        <f>i_MiningPlan!T19</f>
        <v/>
      </c>
      <c r="U17" s="62">
        <f>i_MiningPlan!U19</f>
        <v/>
      </c>
      <c r="V17" s="62">
        <f>i_MiningPlan!V19</f>
        <v/>
      </c>
      <c r="W17" s="62">
        <f>i_MiningPlan!W19</f>
        <v/>
      </c>
      <c r="X17" s="62">
        <f>i_MiningPlan!X19</f>
        <v/>
      </c>
      <c r="Y17" s="62">
        <f>i_MiningPlan!Y19</f>
        <v/>
      </c>
      <c r="Z17" s="62">
        <f>i_MiningPlan!Z19</f>
        <v/>
      </c>
      <c r="AA17" s="62">
        <f>i_MiningPlan!AA19</f>
        <v/>
      </c>
      <c r="AB17" s="62">
        <f>i_MiningPlan!AB19</f>
        <v/>
      </c>
      <c r="AC17" s="62">
        <f>i_MiningPlan!AC19</f>
        <v/>
      </c>
      <c r="AD17" s="62">
        <f>i_MiningPlan!AD19</f>
        <v/>
      </c>
      <c r="AE17" s="62">
        <f>i_MiningPlan!AE19</f>
        <v/>
      </c>
      <c r="AF17" s="62">
        <f>i_MiningPlan!AF19</f>
        <v/>
      </c>
      <c r="AG17" s="62">
        <f>i_MiningPlan!AG19</f>
        <v/>
      </c>
      <c r="AH17" s="62">
        <f>i_MiningPlan!AH19</f>
        <v/>
      </c>
      <c r="AI17" s="62">
        <f>i_MiningPlan!AI19</f>
        <v/>
      </c>
      <c r="AJ17" s="62">
        <f>i_MiningPlan!AJ19</f>
        <v/>
      </c>
      <c r="AK17" s="62">
        <f>i_MiningPlan!AK19</f>
        <v/>
      </c>
      <c r="AL17" s="62">
        <f>i_MiningPlan!AL19</f>
        <v/>
      </c>
      <c r="AM17" s="62">
        <f>i_MiningPlan!AM19</f>
        <v/>
      </c>
      <c r="AN17" s="62">
        <f>i_MiningPlan!AN19</f>
        <v/>
      </c>
      <c r="AO17" s="62">
        <f>i_MiningPlan!AO19</f>
        <v/>
      </c>
      <c r="AP17" s="62">
        <f>i_MiningPlan!AP19</f>
        <v/>
      </c>
      <c r="AQ17" s="62">
        <f>i_MiningPlan!AQ19</f>
        <v/>
      </c>
      <c r="AR17" s="62">
        <f>i_MiningPlan!AR19</f>
        <v/>
      </c>
      <c r="AS17" s="62">
        <f>i_MiningPlan!AS19</f>
        <v/>
      </c>
      <c r="AT17" s="62">
        <f>i_MiningPlan!AT19</f>
        <v/>
      </c>
      <c r="AU17" s="62">
        <f>i_MiningPlan!AU19</f>
        <v/>
      </c>
      <c r="AV17" s="62">
        <f>i_MiningPlan!AV19</f>
        <v/>
      </c>
      <c r="AW17" s="62">
        <f>i_MiningPlan!AW19</f>
        <v/>
      </c>
      <c r="AX17" s="62">
        <f>i_MiningPlan!AX19</f>
        <v/>
      </c>
      <c r="AY17" s="62">
        <f>i_MiningPlan!AY19</f>
        <v/>
      </c>
      <c r="AZ17" s="62">
        <f>i_MiningPlan!AZ19</f>
        <v/>
      </c>
      <c r="BA17" s="62">
        <f>i_MiningPlan!BA19</f>
        <v/>
      </c>
      <c r="BB17" s="62">
        <f>i_MiningPlan!BB19</f>
        <v/>
      </c>
      <c r="BC17" s="62">
        <f>i_MiningPlan!BC19</f>
        <v/>
      </c>
      <c r="BD17" s="62">
        <f>i_MiningPlan!BD19</f>
        <v/>
      </c>
      <c r="BE17" s="62">
        <f>i_MiningPlan!BE19</f>
        <v/>
      </c>
      <c r="BF17" s="62">
        <f>i_MiningPlan!BF19</f>
        <v/>
      </c>
      <c r="BG17" s="62">
        <f>i_MiningPlan!BG19</f>
        <v/>
      </c>
      <c r="BH17" s="62">
        <f>i_MiningPlan!BH19</f>
        <v/>
      </c>
      <c r="BI17" s="62">
        <f>i_MiningPlan!BI19</f>
        <v/>
      </c>
      <c r="BJ17" s="62">
        <f>i_MiningPlan!BJ19</f>
        <v/>
      </c>
      <c r="BK17" s="62">
        <f>i_MiningPlan!BK19</f>
        <v/>
      </c>
      <c r="BL17" s="62">
        <f>i_MiningPlan!BL19</f>
        <v/>
      </c>
      <c r="BM17" s="62">
        <f>i_MiningPlan!BM19</f>
        <v/>
      </c>
      <c r="BN17" s="62">
        <f>i_MiningPlan!BN19</f>
        <v/>
      </c>
      <c r="BO17" s="62">
        <f>i_MiningPlan!BO19</f>
        <v/>
      </c>
      <c r="BP17" s="62">
        <f>i_MiningPlan!BP19</f>
        <v/>
      </c>
      <c r="BQ17" s="62">
        <f>i_MiningPlan!BQ19</f>
        <v/>
      </c>
      <c r="BR17" s="62">
        <f>i_MiningPlan!BR19</f>
        <v/>
      </c>
      <c r="BS17" s="62">
        <f>i_MiningPlan!BS19</f>
        <v/>
      </c>
      <c r="BT17" s="62">
        <f>i_MiningPlan!BT19</f>
        <v/>
      </c>
      <c r="BU17" s="62">
        <f>i_MiningPlan!BU19</f>
        <v/>
      </c>
      <c r="BV17" s="62">
        <f>i_MiningPlan!BV19</f>
        <v/>
      </c>
      <c r="BW17" s="62">
        <f>i_MiningPlan!BW19</f>
        <v/>
      </c>
      <c r="BX17" s="62">
        <f>i_MiningPlan!BX19</f>
        <v/>
      </c>
      <c r="BY17" s="62">
        <f>i_MiningPlan!BY19</f>
        <v/>
      </c>
      <c r="BZ17" s="62">
        <f>i_MiningPlan!BZ19</f>
        <v/>
      </c>
      <c r="CA17" s="62">
        <f>i_MiningPlan!CA19</f>
        <v/>
      </c>
      <c r="CB17" s="62">
        <f>i_MiningPlan!CB19</f>
        <v/>
      </c>
      <c r="CC17" s="62">
        <f>i_MiningPlan!CC19</f>
        <v/>
      </c>
      <c r="CD17" s="62">
        <f>i_MiningPlan!CD19</f>
        <v/>
      </c>
      <c r="CE17" s="62">
        <f>i_MiningPlan!CE19</f>
        <v/>
      </c>
      <c r="CF17" s="62">
        <f>i_MiningPlan!CF19</f>
        <v/>
      </c>
      <c r="CG17" s="62">
        <f>i_MiningPlan!CG19</f>
        <v/>
      </c>
      <c r="CH17" s="62">
        <f>i_MiningPlan!CH19</f>
        <v/>
      </c>
      <c r="CI17" s="62">
        <f>i_MiningPlan!CI19</f>
        <v/>
      </c>
      <c r="CJ17" s="62">
        <f>i_MiningPlan!CJ19</f>
        <v/>
      </c>
      <c r="CK17" s="62">
        <f>i_MiningPlan!CK19</f>
        <v/>
      </c>
      <c r="CL17" s="62">
        <f>i_MiningPlan!CL19</f>
        <v/>
      </c>
      <c r="CM17" s="62">
        <f>i_MiningPlan!CM19</f>
        <v/>
      </c>
      <c r="CN17" s="62">
        <f>i_MiningPlan!CN19</f>
        <v/>
      </c>
      <c r="CO17" s="62">
        <f>i_MiningPlan!CO19</f>
        <v/>
      </c>
      <c r="CP17" s="62">
        <f>i_MiningPlan!CP19</f>
        <v/>
      </c>
      <c r="CQ17" s="62">
        <f>i_MiningPlan!CQ19</f>
        <v/>
      </c>
      <c r="CR17" s="62">
        <f>i_MiningPlan!CR19</f>
        <v/>
      </c>
      <c r="CS17" s="62">
        <f>i_MiningPlan!CS19</f>
        <v/>
      </c>
      <c r="CT17" s="62">
        <f>i_MiningPlan!CT19</f>
        <v/>
      </c>
      <c r="CU17" s="62">
        <f>i_MiningPlan!CU19</f>
        <v/>
      </c>
      <c r="CV17" s="62">
        <f>i_MiningPlan!CV19</f>
        <v/>
      </c>
      <c r="CW17" s="62">
        <f>i_MiningPlan!CW19</f>
        <v/>
      </c>
      <c r="CX17" s="62">
        <f>i_MiningPlan!CX19</f>
        <v/>
      </c>
      <c r="CY17" s="62">
        <f>i_MiningPlan!CY19</f>
        <v/>
      </c>
      <c r="CZ17" s="62">
        <f>i_MiningPlan!CZ19</f>
        <v/>
      </c>
      <c r="DA17" s="62">
        <f>i_MiningPlan!DA19</f>
        <v/>
      </c>
      <c r="DB17" s="62">
        <f>i_MiningPlan!DB19</f>
        <v/>
      </c>
      <c r="DC17" s="62">
        <f>i_MiningPlan!DC19</f>
        <v/>
      </c>
      <c r="DD17" s="62">
        <f>i_MiningPlan!DD19</f>
        <v/>
      </c>
      <c r="DE17" s="62">
        <f>i_MiningPlan!DE19</f>
        <v/>
      </c>
      <c r="DF17" s="62">
        <f>i_MiningPlan!DF19</f>
        <v/>
      </c>
      <c r="DG17" s="62">
        <f>i_MiningPlan!DG19</f>
        <v/>
      </c>
      <c r="DH17" s="62">
        <f>i_MiningPlan!DH19</f>
        <v/>
      </c>
      <c r="DI17" s="62">
        <f>i_MiningPlan!DI19</f>
        <v/>
      </c>
      <c r="DJ17" s="62">
        <f>i_MiningPlan!DJ19</f>
        <v/>
      </c>
      <c r="DK17" s="62">
        <f>i_MiningPlan!DK19</f>
        <v/>
      </c>
      <c r="DL17" s="62">
        <f>i_MiningPlan!DL19</f>
        <v/>
      </c>
      <c r="DM17" s="62">
        <f>i_MiningPlan!DM19</f>
        <v/>
      </c>
      <c r="DN17" s="62">
        <f>i_MiningPlan!DN19</f>
        <v/>
      </c>
      <c r="DO17" s="62">
        <f>i_MiningPlan!DO19</f>
        <v/>
      </c>
      <c r="DP17" s="62">
        <f>i_MiningPlan!DP19</f>
        <v/>
      </c>
      <c r="DQ17" s="62">
        <f>i_MiningPlan!DQ19</f>
        <v/>
      </c>
      <c r="DR17" s="62">
        <f>i_MiningPlan!DR19</f>
        <v/>
      </c>
      <c r="DS17" s="62">
        <f>i_MiningPlan!DS19</f>
        <v/>
      </c>
      <c r="DT17" s="62">
        <f>i_MiningPlan!DT19</f>
        <v/>
      </c>
      <c r="DU17" s="62">
        <f>i_MiningPlan!DU19</f>
        <v/>
      </c>
      <c r="DV17" s="62">
        <f>i_MiningPlan!DV19</f>
        <v/>
      </c>
      <c r="DW17" s="62">
        <f>i_MiningPlan!DW19</f>
        <v/>
      </c>
      <c r="DX17" s="62">
        <f>i_MiningPlan!DX19</f>
        <v/>
      </c>
      <c r="DY17" s="62">
        <f>i_MiningPlan!DY19</f>
        <v/>
      </c>
      <c r="DZ17" s="62">
        <f>i_MiningPlan!DZ19</f>
        <v/>
      </c>
      <c r="EA17" s="62">
        <f>i_MiningPlan!EA19</f>
        <v/>
      </c>
      <c r="EB17" s="62">
        <f>i_MiningPlan!EB19</f>
        <v/>
      </c>
      <c r="EC17" s="62">
        <f>i_MiningPlan!EC19</f>
        <v/>
      </c>
      <c r="ED17" s="62">
        <f>i_MiningPlan!ED19</f>
        <v/>
      </c>
      <c r="EE17" s="62">
        <f>i_MiningPlan!EE19</f>
        <v/>
      </c>
      <c r="EF17" s="62">
        <f>i_MiningPlan!EF19</f>
        <v/>
      </c>
      <c r="EG17" s="62">
        <f>i_MiningPlan!EG19</f>
        <v/>
      </c>
      <c r="EH17" s="62">
        <f>i_MiningPlan!EH19</f>
        <v/>
      </c>
      <c r="EI17" s="62">
        <f>i_MiningPlan!EI19</f>
        <v/>
      </c>
      <c r="EJ17" s="62">
        <f>i_MiningPlan!EJ19</f>
        <v/>
      </c>
      <c r="EK17" s="62">
        <f>i_MiningPlan!EK19</f>
        <v/>
      </c>
      <c r="EL17" s="62">
        <f>i_MiningPlan!EL19</f>
        <v/>
      </c>
      <c r="EM17" s="62">
        <f>i_MiningPlan!EM19</f>
        <v/>
      </c>
      <c r="EN17" s="62">
        <f>i_MiningPlan!EN19</f>
        <v/>
      </c>
      <c r="EO17" s="62">
        <f>i_MiningPlan!EO19</f>
        <v/>
      </c>
      <c r="EP17" s="62">
        <f>i_MiningPlan!EP19</f>
        <v/>
      </c>
      <c r="EQ17" s="62">
        <f>i_MiningPlan!EQ19</f>
        <v/>
      </c>
      <c r="ER17" s="62">
        <f>i_MiningPlan!ER19</f>
        <v/>
      </c>
      <c r="ES17" s="62">
        <f>i_MiningPlan!ES19</f>
        <v/>
      </c>
      <c r="ET17" s="62">
        <f>i_MiningPlan!ET19</f>
        <v/>
      </c>
      <c r="EU17" s="62">
        <f>i_MiningPlan!EU19</f>
        <v/>
      </c>
      <c r="EV17" s="62">
        <f>i_MiningPlan!EV19</f>
        <v/>
      </c>
      <c r="EW17" s="62">
        <f>i_MiningPlan!EW19</f>
        <v/>
      </c>
      <c r="EX17" s="62">
        <f>i_MiningPlan!EX19</f>
        <v/>
      </c>
      <c r="EY17" s="62">
        <f>i_MiningPlan!EY19</f>
        <v/>
      </c>
      <c r="EZ17" s="62">
        <f>i_MiningPlan!EZ19</f>
        <v/>
      </c>
      <c r="FA17" s="62">
        <f>i_MiningPlan!FA19</f>
        <v/>
      </c>
      <c r="FB17" s="62">
        <f>i_MiningPlan!FB19</f>
        <v/>
      </c>
      <c r="FC17" s="62">
        <f>i_MiningPlan!FC19</f>
        <v/>
      </c>
      <c r="FD17" s="62">
        <f>i_MiningPlan!FD19</f>
        <v/>
      </c>
      <c r="FE17" s="62">
        <f>i_MiningPlan!FE19</f>
        <v/>
      </c>
      <c r="FF17" s="62">
        <f>i_MiningPlan!FF19</f>
        <v/>
      </c>
      <c r="FG17" s="62">
        <f>i_MiningPlan!FG19</f>
        <v/>
      </c>
      <c r="FH17" s="62">
        <f>i_MiningPlan!FH19</f>
        <v/>
      </c>
      <c r="FI17" s="62">
        <f>i_MiningPlan!FI19</f>
        <v/>
      </c>
      <c r="FJ17" s="62">
        <f>i_MiningPlan!FJ19</f>
        <v/>
      </c>
      <c r="FK17" s="62">
        <f>i_MiningPlan!FK19</f>
        <v/>
      </c>
      <c r="FL17" s="62">
        <f>i_MiningPlan!FL19</f>
        <v/>
      </c>
      <c r="FM17" s="62">
        <f>i_MiningPlan!FM19</f>
        <v/>
      </c>
      <c r="FN17" s="62">
        <f>i_MiningPlan!FN19</f>
        <v/>
      </c>
      <c r="FO17" s="62">
        <f>i_MiningPlan!FO19</f>
        <v/>
      </c>
      <c r="FP17" s="62">
        <f>i_MiningPlan!FP19</f>
        <v/>
      </c>
      <c r="FQ17" s="62">
        <f>i_MiningPlan!FQ19</f>
        <v/>
      </c>
      <c r="FR17" s="62">
        <f>i_MiningPlan!FR19</f>
        <v/>
      </c>
      <c r="FS17" s="62">
        <f>i_MiningPlan!FS19</f>
        <v/>
      </c>
      <c r="FT17" s="62">
        <f>i_MiningPlan!FT19</f>
        <v/>
      </c>
      <c r="FU17" s="62">
        <f>i_MiningPlan!FU19</f>
        <v/>
      </c>
      <c r="FV17" s="62">
        <f>i_MiningPlan!FV19</f>
        <v/>
      </c>
      <c r="FW17" s="62">
        <f>i_MiningPlan!FW19</f>
        <v/>
      </c>
      <c r="FX17" s="62">
        <f>i_MiningPlan!FX19</f>
        <v/>
      </c>
      <c r="FY17" s="62">
        <f>i_MiningPlan!FY19</f>
        <v/>
      </c>
      <c r="FZ17" s="62">
        <f>i_MiningPlan!FZ19</f>
        <v/>
      </c>
      <c r="GA17" s="62">
        <f>i_MiningPlan!GA19</f>
        <v/>
      </c>
    </row>
    <row r="18">
      <c r="A18" s="25" t="inlineStr"/>
    </row>
    <row r="19">
      <c r="A19" s="24" t="inlineStr">
        <is>
          <t>Cumulative Ore Mined (Mt)</t>
        </is>
      </c>
      <c r="D19" s="62">
        <f>i_MiningPlan!D22</f>
        <v/>
      </c>
      <c r="E19" s="62">
        <f>i_MiningPlan!E22</f>
        <v/>
      </c>
      <c r="F19" s="62">
        <f>i_MiningPlan!F22</f>
        <v/>
      </c>
      <c r="G19" s="62">
        <f>i_MiningPlan!G22</f>
        <v/>
      </c>
      <c r="H19" s="62">
        <f>i_MiningPlan!H22</f>
        <v/>
      </c>
      <c r="I19" s="62">
        <f>i_MiningPlan!I22</f>
        <v/>
      </c>
      <c r="J19" s="62">
        <f>i_MiningPlan!J22</f>
        <v/>
      </c>
      <c r="K19" s="62">
        <f>i_MiningPlan!K22</f>
        <v/>
      </c>
      <c r="L19" s="62">
        <f>i_MiningPlan!L22</f>
        <v/>
      </c>
      <c r="M19" s="62">
        <f>i_MiningPlan!M22</f>
        <v/>
      </c>
      <c r="N19" s="62">
        <f>i_MiningPlan!N22</f>
        <v/>
      </c>
      <c r="O19" s="62">
        <f>i_MiningPlan!O22</f>
        <v/>
      </c>
      <c r="P19" s="62">
        <f>i_MiningPlan!P22</f>
        <v/>
      </c>
      <c r="Q19" s="62">
        <f>i_MiningPlan!Q22</f>
        <v/>
      </c>
      <c r="R19" s="62">
        <f>i_MiningPlan!R22</f>
        <v/>
      </c>
      <c r="S19" s="62">
        <f>i_MiningPlan!S22</f>
        <v/>
      </c>
      <c r="T19" s="62">
        <f>i_MiningPlan!T22</f>
        <v/>
      </c>
      <c r="U19" s="62">
        <f>i_MiningPlan!U22</f>
        <v/>
      </c>
      <c r="V19" s="62">
        <f>i_MiningPlan!V22</f>
        <v/>
      </c>
      <c r="W19" s="62">
        <f>i_MiningPlan!W22</f>
        <v/>
      </c>
      <c r="X19" s="62">
        <f>i_MiningPlan!X22</f>
        <v/>
      </c>
      <c r="Y19" s="62">
        <f>i_MiningPlan!Y22</f>
        <v/>
      </c>
      <c r="Z19" s="62">
        <f>i_MiningPlan!Z22</f>
        <v/>
      </c>
      <c r="AA19" s="62">
        <f>i_MiningPlan!AA22</f>
        <v/>
      </c>
      <c r="AB19" s="62">
        <f>i_MiningPlan!AB22</f>
        <v/>
      </c>
      <c r="AC19" s="62">
        <f>i_MiningPlan!AC22</f>
        <v/>
      </c>
      <c r="AD19" s="62">
        <f>i_MiningPlan!AD22</f>
        <v/>
      </c>
      <c r="AE19" s="62">
        <f>i_MiningPlan!AE22</f>
        <v/>
      </c>
      <c r="AF19" s="62">
        <f>i_MiningPlan!AF22</f>
        <v/>
      </c>
      <c r="AG19" s="62">
        <f>i_MiningPlan!AG22</f>
        <v/>
      </c>
      <c r="AH19" s="62">
        <f>i_MiningPlan!AH22</f>
        <v/>
      </c>
      <c r="AI19" s="62">
        <f>i_MiningPlan!AI22</f>
        <v/>
      </c>
      <c r="AJ19" s="62">
        <f>i_MiningPlan!AJ22</f>
        <v/>
      </c>
      <c r="AK19" s="62">
        <f>i_MiningPlan!AK22</f>
        <v/>
      </c>
      <c r="AL19" s="62">
        <f>i_MiningPlan!AL22</f>
        <v/>
      </c>
      <c r="AM19" s="62">
        <f>i_MiningPlan!AM22</f>
        <v/>
      </c>
      <c r="AN19" s="62">
        <f>i_MiningPlan!AN22</f>
        <v/>
      </c>
      <c r="AO19" s="62">
        <f>i_MiningPlan!AO22</f>
        <v/>
      </c>
      <c r="AP19" s="62">
        <f>i_MiningPlan!AP22</f>
        <v/>
      </c>
      <c r="AQ19" s="62">
        <f>i_MiningPlan!AQ22</f>
        <v/>
      </c>
      <c r="AR19" s="62">
        <f>i_MiningPlan!AR22</f>
        <v/>
      </c>
      <c r="AS19" s="62">
        <f>i_MiningPlan!AS22</f>
        <v/>
      </c>
      <c r="AT19" s="62">
        <f>i_MiningPlan!AT22</f>
        <v/>
      </c>
      <c r="AU19" s="62">
        <f>i_MiningPlan!AU22</f>
        <v/>
      </c>
      <c r="AV19" s="62">
        <f>i_MiningPlan!AV22</f>
        <v/>
      </c>
      <c r="AW19" s="62">
        <f>i_MiningPlan!AW22</f>
        <v/>
      </c>
      <c r="AX19" s="62">
        <f>i_MiningPlan!AX22</f>
        <v/>
      </c>
      <c r="AY19" s="62">
        <f>i_MiningPlan!AY22</f>
        <v/>
      </c>
      <c r="AZ19" s="62">
        <f>i_MiningPlan!AZ22</f>
        <v/>
      </c>
      <c r="BA19" s="62">
        <f>i_MiningPlan!BA22</f>
        <v/>
      </c>
      <c r="BB19" s="62">
        <f>i_MiningPlan!BB22</f>
        <v/>
      </c>
      <c r="BC19" s="62">
        <f>i_MiningPlan!BC22</f>
        <v/>
      </c>
      <c r="BD19" s="62">
        <f>i_MiningPlan!BD22</f>
        <v/>
      </c>
      <c r="BE19" s="62">
        <f>i_MiningPlan!BE22</f>
        <v/>
      </c>
      <c r="BF19" s="62">
        <f>i_MiningPlan!BF22</f>
        <v/>
      </c>
      <c r="BG19" s="62">
        <f>i_MiningPlan!BG22</f>
        <v/>
      </c>
      <c r="BH19" s="62">
        <f>i_MiningPlan!BH22</f>
        <v/>
      </c>
      <c r="BI19" s="62">
        <f>i_MiningPlan!BI22</f>
        <v/>
      </c>
      <c r="BJ19" s="62">
        <f>i_MiningPlan!BJ22</f>
        <v/>
      </c>
      <c r="BK19" s="62">
        <f>i_MiningPlan!BK22</f>
        <v/>
      </c>
      <c r="BL19" s="62">
        <f>i_MiningPlan!BL22</f>
        <v/>
      </c>
      <c r="BM19" s="62">
        <f>i_MiningPlan!BM22</f>
        <v/>
      </c>
      <c r="BN19" s="62">
        <f>i_MiningPlan!BN22</f>
        <v/>
      </c>
      <c r="BO19" s="62">
        <f>i_MiningPlan!BO22</f>
        <v/>
      </c>
      <c r="BP19" s="62">
        <f>i_MiningPlan!BP22</f>
        <v/>
      </c>
      <c r="BQ19" s="62">
        <f>i_MiningPlan!BQ22</f>
        <v/>
      </c>
      <c r="BR19" s="62">
        <f>i_MiningPlan!BR22</f>
        <v/>
      </c>
      <c r="BS19" s="62">
        <f>i_MiningPlan!BS22</f>
        <v/>
      </c>
      <c r="BT19" s="62">
        <f>i_MiningPlan!BT22</f>
        <v/>
      </c>
      <c r="BU19" s="62">
        <f>i_MiningPlan!BU22</f>
        <v/>
      </c>
      <c r="BV19" s="62">
        <f>i_MiningPlan!BV22</f>
        <v/>
      </c>
      <c r="BW19" s="62">
        <f>i_MiningPlan!BW22</f>
        <v/>
      </c>
      <c r="BX19" s="62">
        <f>i_MiningPlan!BX22</f>
        <v/>
      </c>
      <c r="BY19" s="62">
        <f>i_MiningPlan!BY22</f>
        <v/>
      </c>
      <c r="BZ19" s="62">
        <f>i_MiningPlan!BZ22</f>
        <v/>
      </c>
      <c r="CA19" s="62">
        <f>i_MiningPlan!CA22</f>
        <v/>
      </c>
      <c r="CB19" s="62">
        <f>i_MiningPlan!CB22</f>
        <v/>
      </c>
      <c r="CC19" s="62">
        <f>i_MiningPlan!CC22</f>
        <v/>
      </c>
      <c r="CD19" s="62">
        <f>i_MiningPlan!CD22</f>
        <v/>
      </c>
      <c r="CE19" s="62">
        <f>i_MiningPlan!CE22</f>
        <v/>
      </c>
      <c r="CF19" s="62">
        <f>i_MiningPlan!CF22</f>
        <v/>
      </c>
      <c r="CG19" s="62">
        <f>i_MiningPlan!CG22</f>
        <v/>
      </c>
      <c r="CH19" s="62">
        <f>i_MiningPlan!CH22</f>
        <v/>
      </c>
      <c r="CI19" s="62">
        <f>i_MiningPlan!CI22</f>
        <v/>
      </c>
      <c r="CJ19" s="62">
        <f>i_MiningPlan!CJ22</f>
        <v/>
      </c>
      <c r="CK19" s="62">
        <f>i_MiningPlan!CK22</f>
        <v/>
      </c>
      <c r="CL19" s="62">
        <f>i_MiningPlan!CL22</f>
        <v/>
      </c>
      <c r="CM19" s="62">
        <f>i_MiningPlan!CM22</f>
        <v/>
      </c>
      <c r="CN19" s="62">
        <f>i_MiningPlan!CN22</f>
        <v/>
      </c>
      <c r="CO19" s="62">
        <f>i_MiningPlan!CO22</f>
        <v/>
      </c>
      <c r="CP19" s="62">
        <f>i_MiningPlan!CP22</f>
        <v/>
      </c>
      <c r="CQ19" s="62">
        <f>i_MiningPlan!CQ22</f>
        <v/>
      </c>
      <c r="CR19" s="62">
        <f>i_MiningPlan!CR22</f>
        <v/>
      </c>
      <c r="CS19" s="62">
        <f>i_MiningPlan!CS22</f>
        <v/>
      </c>
      <c r="CT19" s="62">
        <f>i_MiningPlan!CT22</f>
        <v/>
      </c>
      <c r="CU19" s="62">
        <f>i_MiningPlan!CU22</f>
        <v/>
      </c>
      <c r="CV19" s="62">
        <f>i_MiningPlan!CV22</f>
        <v/>
      </c>
      <c r="CW19" s="62">
        <f>i_MiningPlan!CW22</f>
        <v/>
      </c>
      <c r="CX19" s="62">
        <f>i_MiningPlan!CX22</f>
        <v/>
      </c>
      <c r="CY19" s="62">
        <f>i_MiningPlan!CY22</f>
        <v/>
      </c>
      <c r="CZ19" s="62">
        <f>i_MiningPlan!CZ22</f>
        <v/>
      </c>
      <c r="DA19" s="62">
        <f>i_MiningPlan!DA22</f>
        <v/>
      </c>
      <c r="DB19" s="62">
        <f>i_MiningPlan!DB22</f>
        <v/>
      </c>
      <c r="DC19" s="62">
        <f>i_MiningPlan!DC22</f>
        <v/>
      </c>
      <c r="DD19" s="62">
        <f>i_MiningPlan!DD22</f>
        <v/>
      </c>
      <c r="DE19" s="62">
        <f>i_MiningPlan!DE22</f>
        <v/>
      </c>
      <c r="DF19" s="62">
        <f>i_MiningPlan!DF22</f>
        <v/>
      </c>
      <c r="DG19" s="62">
        <f>i_MiningPlan!DG22</f>
        <v/>
      </c>
      <c r="DH19" s="62">
        <f>i_MiningPlan!DH22</f>
        <v/>
      </c>
      <c r="DI19" s="62">
        <f>i_MiningPlan!DI22</f>
        <v/>
      </c>
      <c r="DJ19" s="62">
        <f>i_MiningPlan!DJ22</f>
        <v/>
      </c>
      <c r="DK19" s="62">
        <f>i_MiningPlan!DK22</f>
        <v/>
      </c>
      <c r="DL19" s="62">
        <f>i_MiningPlan!DL22</f>
        <v/>
      </c>
      <c r="DM19" s="62">
        <f>i_MiningPlan!DM22</f>
        <v/>
      </c>
      <c r="DN19" s="62">
        <f>i_MiningPlan!DN22</f>
        <v/>
      </c>
      <c r="DO19" s="62">
        <f>i_MiningPlan!DO22</f>
        <v/>
      </c>
      <c r="DP19" s="62">
        <f>i_MiningPlan!DP22</f>
        <v/>
      </c>
      <c r="DQ19" s="62">
        <f>i_MiningPlan!DQ22</f>
        <v/>
      </c>
      <c r="DR19" s="62">
        <f>i_MiningPlan!DR22</f>
        <v/>
      </c>
      <c r="DS19" s="62">
        <f>i_MiningPlan!DS22</f>
        <v/>
      </c>
      <c r="DT19" s="62">
        <f>i_MiningPlan!DT22</f>
        <v/>
      </c>
      <c r="DU19" s="62">
        <f>i_MiningPlan!DU22</f>
        <v/>
      </c>
      <c r="DV19" s="62">
        <f>i_MiningPlan!DV22</f>
        <v/>
      </c>
      <c r="DW19" s="62">
        <f>i_MiningPlan!DW22</f>
        <v/>
      </c>
      <c r="DX19" s="62">
        <f>i_MiningPlan!DX22</f>
        <v/>
      </c>
      <c r="DY19" s="62">
        <f>i_MiningPlan!DY22</f>
        <v/>
      </c>
      <c r="DZ19" s="62">
        <f>i_MiningPlan!DZ22</f>
        <v/>
      </c>
      <c r="EA19" s="62">
        <f>i_MiningPlan!EA22</f>
        <v/>
      </c>
      <c r="EB19" s="62">
        <f>i_MiningPlan!EB22</f>
        <v/>
      </c>
      <c r="EC19" s="62">
        <f>i_MiningPlan!EC22</f>
        <v/>
      </c>
      <c r="ED19" s="62">
        <f>i_MiningPlan!ED22</f>
        <v/>
      </c>
      <c r="EE19" s="62">
        <f>i_MiningPlan!EE22</f>
        <v/>
      </c>
      <c r="EF19" s="62">
        <f>i_MiningPlan!EF22</f>
        <v/>
      </c>
      <c r="EG19" s="62">
        <f>i_MiningPlan!EG22</f>
        <v/>
      </c>
      <c r="EH19" s="62">
        <f>i_MiningPlan!EH22</f>
        <v/>
      </c>
      <c r="EI19" s="62">
        <f>i_MiningPlan!EI22</f>
        <v/>
      </c>
      <c r="EJ19" s="62">
        <f>i_MiningPlan!EJ22</f>
        <v/>
      </c>
      <c r="EK19" s="62">
        <f>i_MiningPlan!EK22</f>
        <v/>
      </c>
      <c r="EL19" s="62">
        <f>i_MiningPlan!EL22</f>
        <v/>
      </c>
      <c r="EM19" s="62">
        <f>i_MiningPlan!EM22</f>
        <v/>
      </c>
      <c r="EN19" s="62">
        <f>i_MiningPlan!EN22</f>
        <v/>
      </c>
      <c r="EO19" s="62">
        <f>i_MiningPlan!EO22</f>
        <v/>
      </c>
      <c r="EP19" s="62">
        <f>i_MiningPlan!EP22</f>
        <v/>
      </c>
      <c r="EQ19" s="62">
        <f>i_MiningPlan!EQ22</f>
        <v/>
      </c>
      <c r="ER19" s="62">
        <f>i_MiningPlan!ER22</f>
        <v/>
      </c>
      <c r="ES19" s="62">
        <f>i_MiningPlan!ES22</f>
        <v/>
      </c>
      <c r="ET19" s="62">
        <f>i_MiningPlan!ET22</f>
        <v/>
      </c>
      <c r="EU19" s="62">
        <f>i_MiningPlan!EU22</f>
        <v/>
      </c>
      <c r="EV19" s="62">
        <f>i_MiningPlan!EV22</f>
        <v/>
      </c>
      <c r="EW19" s="62">
        <f>i_MiningPlan!EW22</f>
        <v/>
      </c>
      <c r="EX19" s="62">
        <f>i_MiningPlan!EX22</f>
        <v/>
      </c>
      <c r="EY19" s="62">
        <f>i_MiningPlan!EY22</f>
        <v/>
      </c>
      <c r="EZ19" s="62">
        <f>i_MiningPlan!EZ22</f>
        <v/>
      </c>
      <c r="FA19" s="62">
        <f>i_MiningPlan!FA22</f>
        <v/>
      </c>
      <c r="FB19" s="62">
        <f>i_MiningPlan!FB22</f>
        <v/>
      </c>
      <c r="FC19" s="62">
        <f>i_MiningPlan!FC22</f>
        <v/>
      </c>
      <c r="FD19" s="62">
        <f>i_MiningPlan!FD22</f>
        <v/>
      </c>
      <c r="FE19" s="62">
        <f>i_MiningPlan!FE22</f>
        <v/>
      </c>
      <c r="FF19" s="62">
        <f>i_MiningPlan!FF22</f>
        <v/>
      </c>
      <c r="FG19" s="62">
        <f>i_MiningPlan!FG22</f>
        <v/>
      </c>
      <c r="FH19" s="62">
        <f>i_MiningPlan!FH22</f>
        <v/>
      </c>
      <c r="FI19" s="62">
        <f>i_MiningPlan!FI22</f>
        <v/>
      </c>
      <c r="FJ19" s="62">
        <f>i_MiningPlan!FJ22</f>
        <v/>
      </c>
      <c r="FK19" s="62">
        <f>i_MiningPlan!FK22</f>
        <v/>
      </c>
      <c r="FL19" s="62">
        <f>i_MiningPlan!FL22</f>
        <v/>
      </c>
      <c r="FM19" s="62">
        <f>i_MiningPlan!FM22</f>
        <v/>
      </c>
      <c r="FN19" s="62">
        <f>i_MiningPlan!FN22</f>
        <v/>
      </c>
      <c r="FO19" s="62">
        <f>i_MiningPlan!FO22</f>
        <v/>
      </c>
      <c r="FP19" s="62">
        <f>i_MiningPlan!FP22</f>
        <v/>
      </c>
      <c r="FQ19" s="62">
        <f>i_MiningPlan!FQ22</f>
        <v/>
      </c>
      <c r="FR19" s="62">
        <f>i_MiningPlan!FR22</f>
        <v/>
      </c>
      <c r="FS19" s="62">
        <f>i_MiningPlan!FS22</f>
        <v/>
      </c>
      <c r="FT19" s="62">
        <f>i_MiningPlan!FT22</f>
        <v/>
      </c>
      <c r="FU19" s="62">
        <f>i_MiningPlan!FU22</f>
        <v/>
      </c>
      <c r="FV19" s="62">
        <f>i_MiningPlan!FV22</f>
        <v/>
      </c>
      <c r="FW19" s="62">
        <f>i_MiningPlan!FW22</f>
        <v/>
      </c>
      <c r="FX19" s="62">
        <f>i_MiningPlan!FX22</f>
        <v/>
      </c>
      <c r="FY19" s="62">
        <f>i_MiningPlan!FY22</f>
        <v/>
      </c>
      <c r="FZ19" s="62">
        <f>i_MiningPlan!FZ22</f>
        <v/>
      </c>
      <c r="GA19" s="62">
        <f>i_MiningPlan!GA22</f>
        <v/>
      </c>
    </row>
    <row r="20">
      <c r="A20" s="24" t="inlineStr">
        <is>
          <t>Reserve Depletion (%)</t>
        </is>
      </c>
    </row>
    <row r="21">
      <c r="A21" s="25" t="inlineStr"/>
    </row>
    <row r="22">
      <c r="A22" s="24" t="inlineStr">
        <is>
          <t>By-product Gold (oz)</t>
        </is>
      </c>
      <c r="D22" s="37">
        <f>i_MiningPlan!D31</f>
        <v/>
      </c>
      <c r="E22" s="37">
        <f>i_MiningPlan!E31</f>
        <v/>
      </c>
      <c r="F22" s="37">
        <f>i_MiningPlan!F31</f>
        <v/>
      </c>
      <c r="G22" s="37">
        <f>i_MiningPlan!G31</f>
        <v/>
      </c>
      <c r="H22" s="37">
        <f>i_MiningPlan!H31</f>
        <v/>
      </c>
      <c r="I22" s="37">
        <f>i_MiningPlan!I31</f>
        <v/>
      </c>
      <c r="J22" s="37">
        <f>i_MiningPlan!J31</f>
        <v/>
      </c>
      <c r="K22" s="37">
        <f>i_MiningPlan!K31</f>
        <v/>
      </c>
      <c r="L22" s="37">
        <f>i_MiningPlan!L31</f>
        <v/>
      </c>
      <c r="M22" s="37">
        <f>i_MiningPlan!M31</f>
        <v/>
      </c>
      <c r="N22" s="37">
        <f>i_MiningPlan!N31</f>
        <v/>
      </c>
      <c r="O22" s="37">
        <f>i_MiningPlan!O31</f>
        <v/>
      </c>
      <c r="P22" s="37">
        <f>i_MiningPlan!P31</f>
        <v/>
      </c>
      <c r="Q22" s="37">
        <f>i_MiningPlan!Q31</f>
        <v/>
      </c>
      <c r="R22" s="37">
        <f>i_MiningPlan!R31</f>
        <v/>
      </c>
      <c r="S22" s="37">
        <f>i_MiningPlan!S31</f>
        <v/>
      </c>
      <c r="T22" s="37">
        <f>i_MiningPlan!T31</f>
        <v/>
      </c>
      <c r="U22" s="37">
        <f>i_MiningPlan!U31</f>
        <v/>
      </c>
      <c r="V22" s="37">
        <f>i_MiningPlan!V31</f>
        <v/>
      </c>
      <c r="W22" s="37">
        <f>i_MiningPlan!W31</f>
        <v/>
      </c>
      <c r="X22" s="37">
        <f>i_MiningPlan!X31</f>
        <v/>
      </c>
      <c r="Y22" s="37">
        <f>i_MiningPlan!Y31</f>
        <v/>
      </c>
      <c r="Z22" s="37">
        <f>i_MiningPlan!Z31</f>
        <v/>
      </c>
      <c r="AA22" s="37">
        <f>i_MiningPlan!AA31</f>
        <v/>
      </c>
      <c r="AB22" s="37">
        <f>i_MiningPlan!AB31</f>
        <v/>
      </c>
      <c r="AC22" s="37">
        <f>i_MiningPlan!AC31</f>
        <v/>
      </c>
      <c r="AD22" s="37">
        <f>i_MiningPlan!AD31</f>
        <v/>
      </c>
      <c r="AE22" s="37">
        <f>i_MiningPlan!AE31</f>
        <v/>
      </c>
      <c r="AF22" s="37">
        <f>i_MiningPlan!AF31</f>
        <v/>
      </c>
      <c r="AG22" s="37">
        <f>i_MiningPlan!AG31</f>
        <v/>
      </c>
      <c r="AH22" s="37">
        <f>i_MiningPlan!AH31</f>
        <v/>
      </c>
      <c r="AI22" s="37">
        <f>i_MiningPlan!AI31</f>
        <v/>
      </c>
      <c r="AJ22" s="37">
        <f>i_MiningPlan!AJ31</f>
        <v/>
      </c>
      <c r="AK22" s="37">
        <f>i_MiningPlan!AK31</f>
        <v/>
      </c>
      <c r="AL22" s="37">
        <f>i_MiningPlan!AL31</f>
        <v/>
      </c>
      <c r="AM22" s="37">
        <f>i_MiningPlan!AM31</f>
        <v/>
      </c>
      <c r="AN22" s="37">
        <f>i_MiningPlan!AN31</f>
        <v/>
      </c>
      <c r="AO22" s="37">
        <f>i_MiningPlan!AO31</f>
        <v/>
      </c>
      <c r="AP22" s="37">
        <f>i_MiningPlan!AP31</f>
        <v/>
      </c>
      <c r="AQ22" s="37">
        <f>i_MiningPlan!AQ31</f>
        <v/>
      </c>
      <c r="AR22" s="37">
        <f>i_MiningPlan!AR31</f>
        <v/>
      </c>
      <c r="AS22" s="37">
        <f>i_MiningPlan!AS31</f>
        <v/>
      </c>
      <c r="AT22" s="37">
        <f>i_MiningPlan!AT31</f>
        <v/>
      </c>
      <c r="AU22" s="37">
        <f>i_MiningPlan!AU31</f>
        <v/>
      </c>
      <c r="AV22" s="37">
        <f>i_MiningPlan!AV31</f>
        <v/>
      </c>
      <c r="AW22" s="37">
        <f>i_MiningPlan!AW31</f>
        <v/>
      </c>
      <c r="AX22" s="37">
        <f>i_MiningPlan!AX31</f>
        <v/>
      </c>
      <c r="AY22" s="37">
        <f>i_MiningPlan!AY31</f>
        <v/>
      </c>
      <c r="AZ22" s="37">
        <f>i_MiningPlan!AZ31</f>
        <v/>
      </c>
      <c r="BA22" s="37">
        <f>i_MiningPlan!BA31</f>
        <v/>
      </c>
      <c r="BB22" s="37">
        <f>i_MiningPlan!BB31</f>
        <v/>
      </c>
      <c r="BC22" s="37">
        <f>i_MiningPlan!BC31</f>
        <v/>
      </c>
      <c r="BD22" s="37">
        <f>i_MiningPlan!BD31</f>
        <v/>
      </c>
      <c r="BE22" s="37">
        <f>i_MiningPlan!BE31</f>
        <v/>
      </c>
      <c r="BF22" s="37">
        <f>i_MiningPlan!BF31</f>
        <v/>
      </c>
      <c r="BG22" s="37">
        <f>i_MiningPlan!BG31</f>
        <v/>
      </c>
      <c r="BH22" s="37">
        <f>i_MiningPlan!BH31</f>
        <v/>
      </c>
      <c r="BI22" s="37">
        <f>i_MiningPlan!BI31</f>
        <v/>
      </c>
      <c r="BJ22" s="37">
        <f>i_MiningPlan!BJ31</f>
        <v/>
      </c>
      <c r="BK22" s="37">
        <f>i_MiningPlan!BK31</f>
        <v/>
      </c>
      <c r="BL22" s="37">
        <f>i_MiningPlan!BL31</f>
        <v/>
      </c>
      <c r="BM22" s="37">
        <f>i_MiningPlan!BM31</f>
        <v/>
      </c>
      <c r="BN22" s="37">
        <f>i_MiningPlan!BN31</f>
        <v/>
      </c>
      <c r="BO22" s="37">
        <f>i_MiningPlan!BO31</f>
        <v/>
      </c>
      <c r="BP22" s="37">
        <f>i_MiningPlan!BP31</f>
        <v/>
      </c>
      <c r="BQ22" s="37">
        <f>i_MiningPlan!BQ31</f>
        <v/>
      </c>
      <c r="BR22" s="37">
        <f>i_MiningPlan!BR31</f>
        <v/>
      </c>
      <c r="BS22" s="37">
        <f>i_MiningPlan!BS31</f>
        <v/>
      </c>
      <c r="BT22" s="37">
        <f>i_MiningPlan!BT31</f>
        <v/>
      </c>
      <c r="BU22" s="37">
        <f>i_MiningPlan!BU31</f>
        <v/>
      </c>
      <c r="BV22" s="37">
        <f>i_MiningPlan!BV31</f>
        <v/>
      </c>
      <c r="BW22" s="37">
        <f>i_MiningPlan!BW31</f>
        <v/>
      </c>
      <c r="BX22" s="37">
        <f>i_MiningPlan!BX31</f>
        <v/>
      </c>
      <c r="BY22" s="37">
        <f>i_MiningPlan!BY31</f>
        <v/>
      </c>
      <c r="BZ22" s="37">
        <f>i_MiningPlan!BZ31</f>
        <v/>
      </c>
      <c r="CA22" s="37">
        <f>i_MiningPlan!CA31</f>
        <v/>
      </c>
      <c r="CB22" s="37">
        <f>i_MiningPlan!CB31</f>
        <v/>
      </c>
      <c r="CC22" s="37">
        <f>i_MiningPlan!CC31</f>
        <v/>
      </c>
      <c r="CD22" s="37">
        <f>i_MiningPlan!CD31</f>
        <v/>
      </c>
      <c r="CE22" s="37">
        <f>i_MiningPlan!CE31</f>
        <v/>
      </c>
      <c r="CF22" s="37">
        <f>i_MiningPlan!CF31</f>
        <v/>
      </c>
      <c r="CG22" s="37">
        <f>i_MiningPlan!CG31</f>
        <v/>
      </c>
      <c r="CH22" s="37">
        <f>i_MiningPlan!CH31</f>
        <v/>
      </c>
      <c r="CI22" s="37">
        <f>i_MiningPlan!CI31</f>
        <v/>
      </c>
      <c r="CJ22" s="37">
        <f>i_MiningPlan!CJ31</f>
        <v/>
      </c>
      <c r="CK22" s="37">
        <f>i_MiningPlan!CK31</f>
        <v/>
      </c>
      <c r="CL22" s="37">
        <f>i_MiningPlan!CL31</f>
        <v/>
      </c>
      <c r="CM22" s="37">
        <f>i_MiningPlan!CM31</f>
        <v/>
      </c>
      <c r="CN22" s="37">
        <f>i_MiningPlan!CN31</f>
        <v/>
      </c>
      <c r="CO22" s="37">
        <f>i_MiningPlan!CO31</f>
        <v/>
      </c>
      <c r="CP22" s="37">
        <f>i_MiningPlan!CP31</f>
        <v/>
      </c>
      <c r="CQ22" s="37">
        <f>i_MiningPlan!CQ31</f>
        <v/>
      </c>
      <c r="CR22" s="37">
        <f>i_MiningPlan!CR31</f>
        <v/>
      </c>
      <c r="CS22" s="37">
        <f>i_MiningPlan!CS31</f>
        <v/>
      </c>
      <c r="CT22" s="37">
        <f>i_MiningPlan!CT31</f>
        <v/>
      </c>
      <c r="CU22" s="37">
        <f>i_MiningPlan!CU31</f>
        <v/>
      </c>
      <c r="CV22" s="37">
        <f>i_MiningPlan!CV31</f>
        <v/>
      </c>
      <c r="CW22" s="37">
        <f>i_MiningPlan!CW31</f>
        <v/>
      </c>
      <c r="CX22" s="37">
        <f>i_MiningPlan!CX31</f>
        <v/>
      </c>
      <c r="CY22" s="37">
        <f>i_MiningPlan!CY31</f>
        <v/>
      </c>
      <c r="CZ22" s="37">
        <f>i_MiningPlan!CZ31</f>
        <v/>
      </c>
      <c r="DA22" s="37">
        <f>i_MiningPlan!DA31</f>
        <v/>
      </c>
      <c r="DB22" s="37">
        <f>i_MiningPlan!DB31</f>
        <v/>
      </c>
      <c r="DC22" s="37">
        <f>i_MiningPlan!DC31</f>
        <v/>
      </c>
      <c r="DD22" s="37">
        <f>i_MiningPlan!DD31</f>
        <v/>
      </c>
      <c r="DE22" s="37">
        <f>i_MiningPlan!DE31</f>
        <v/>
      </c>
      <c r="DF22" s="37">
        <f>i_MiningPlan!DF31</f>
        <v/>
      </c>
      <c r="DG22" s="37">
        <f>i_MiningPlan!DG31</f>
        <v/>
      </c>
      <c r="DH22" s="37">
        <f>i_MiningPlan!DH31</f>
        <v/>
      </c>
      <c r="DI22" s="37">
        <f>i_MiningPlan!DI31</f>
        <v/>
      </c>
      <c r="DJ22" s="37">
        <f>i_MiningPlan!DJ31</f>
        <v/>
      </c>
      <c r="DK22" s="37">
        <f>i_MiningPlan!DK31</f>
        <v/>
      </c>
      <c r="DL22" s="37">
        <f>i_MiningPlan!DL31</f>
        <v/>
      </c>
      <c r="DM22" s="37">
        <f>i_MiningPlan!DM31</f>
        <v/>
      </c>
      <c r="DN22" s="37">
        <f>i_MiningPlan!DN31</f>
        <v/>
      </c>
      <c r="DO22" s="37">
        <f>i_MiningPlan!DO31</f>
        <v/>
      </c>
      <c r="DP22" s="37">
        <f>i_MiningPlan!DP31</f>
        <v/>
      </c>
      <c r="DQ22" s="37">
        <f>i_MiningPlan!DQ31</f>
        <v/>
      </c>
      <c r="DR22" s="37">
        <f>i_MiningPlan!DR31</f>
        <v/>
      </c>
      <c r="DS22" s="37">
        <f>i_MiningPlan!DS31</f>
        <v/>
      </c>
      <c r="DT22" s="37">
        <f>i_MiningPlan!DT31</f>
        <v/>
      </c>
      <c r="DU22" s="37">
        <f>i_MiningPlan!DU31</f>
        <v/>
      </c>
      <c r="DV22" s="37">
        <f>i_MiningPlan!DV31</f>
        <v/>
      </c>
      <c r="DW22" s="37">
        <f>i_MiningPlan!DW31</f>
        <v/>
      </c>
      <c r="DX22" s="37">
        <f>i_MiningPlan!DX31</f>
        <v/>
      </c>
      <c r="DY22" s="37">
        <f>i_MiningPlan!DY31</f>
        <v/>
      </c>
      <c r="DZ22" s="37">
        <f>i_MiningPlan!DZ31</f>
        <v/>
      </c>
      <c r="EA22" s="37">
        <f>i_MiningPlan!EA31</f>
        <v/>
      </c>
      <c r="EB22" s="37">
        <f>i_MiningPlan!EB31</f>
        <v/>
      </c>
      <c r="EC22" s="37">
        <f>i_MiningPlan!EC31</f>
        <v/>
      </c>
      <c r="ED22" s="37">
        <f>i_MiningPlan!ED31</f>
        <v/>
      </c>
      <c r="EE22" s="37">
        <f>i_MiningPlan!EE31</f>
        <v/>
      </c>
      <c r="EF22" s="37">
        <f>i_MiningPlan!EF31</f>
        <v/>
      </c>
      <c r="EG22" s="37">
        <f>i_MiningPlan!EG31</f>
        <v/>
      </c>
      <c r="EH22" s="37">
        <f>i_MiningPlan!EH31</f>
        <v/>
      </c>
      <c r="EI22" s="37">
        <f>i_MiningPlan!EI31</f>
        <v/>
      </c>
      <c r="EJ22" s="37">
        <f>i_MiningPlan!EJ31</f>
        <v/>
      </c>
      <c r="EK22" s="37">
        <f>i_MiningPlan!EK31</f>
        <v/>
      </c>
      <c r="EL22" s="37">
        <f>i_MiningPlan!EL31</f>
        <v/>
      </c>
      <c r="EM22" s="37">
        <f>i_MiningPlan!EM31</f>
        <v/>
      </c>
      <c r="EN22" s="37">
        <f>i_MiningPlan!EN31</f>
        <v/>
      </c>
      <c r="EO22" s="37">
        <f>i_MiningPlan!EO31</f>
        <v/>
      </c>
      <c r="EP22" s="37">
        <f>i_MiningPlan!EP31</f>
        <v/>
      </c>
      <c r="EQ22" s="37">
        <f>i_MiningPlan!EQ31</f>
        <v/>
      </c>
      <c r="ER22" s="37">
        <f>i_MiningPlan!ER31</f>
        <v/>
      </c>
      <c r="ES22" s="37">
        <f>i_MiningPlan!ES31</f>
        <v/>
      </c>
      <c r="ET22" s="37">
        <f>i_MiningPlan!ET31</f>
        <v/>
      </c>
      <c r="EU22" s="37">
        <f>i_MiningPlan!EU31</f>
        <v/>
      </c>
      <c r="EV22" s="37">
        <f>i_MiningPlan!EV31</f>
        <v/>
      </c>
      <c r="EW22" s="37">
        <f>i_MiningPlan!EW31</f>
        <v/>
      </c>
      <c r="EX22" s="37">
        <f>i_MiningPlan!EX31</f>
        <v/>
      </c>
      <c r="EY22" s="37">
        <f>i_MiningPlan!EY31</f>
        <v/>
      </c>
      <c r="EZ22" s="37">
        <f>i_MiningPlan!EZ31</f>
        <v/>
      </c>
      <c r="FA22" s="37">
        <f>i_MiningPlan!FA31</f>
        <v/>
      </c>
      <c r="FB22" s="37">
        <f>i_MiningPlan!FB31</f>
        <v/>
      </c>
      <c r="FC22" s="37">
        <f>i_MiningPlan!FC31</f>
        <v/>
      </c>
      <c r="FD22" s="37">
        <f>i_MiningPlan!FD31</f>
        <v/>
      </c>
      <c r="FE22" s="37">
        <f>i_MiningPlan!FE31</f>
        <v/>
      </c>
      <c r="FF22" s="37">
        <f>i_MiningPlan!FF31</f>
        <v/>
      </c>
      <c r="FG22" s="37">
        <f>i_MiningPlan!FG31</f>
        <v/>
      </c>
      <c r="FH22" s="37">
        <f>i_MiningPlan!FH31</f>
        <v/>
      </c>
      <c r="FI22" s="37">
        <f>i_MiningPlan!FI31</f>
        <v/>
      </c>
      <c r="FJ22" s="37">
        <f>i_MiningPlan!FJ31</f>
        <v/>
      </c>
      <c r="FK22" s="37">
        <f>i_MiningPlan!FK31</f>
        <v/>
      </c>
      <c r="FL22" s="37">
        <f>i_MiningPlan!FL31</f>
        <v/>
      </c>
      <c r="FM22" s="37">
        <f>i_MiningPlan!FM31</f>
        <v/>
      </c>
      <c r="FN22" s="37">
        <f>i_MiningPlan!FN31</f>
        <v/>
      </c>
      <c r="FO22" s="37">
        <f>i_MiningPlan!FO31</f>
        <v/>
      </c>
      <c r="FP22" s="37">
        <f>i_MiningPlan!FP31</f>
        <v/>
      </c>
      <c r="FQ22" s="37">
        <f>i_MiningPlan!FQ31</f>
        <v/>
      </c>
      <c r="FR22" s="37">
        <f>i_MiningPlan!FR31</f>
        <v/>
      </c>
      <c r="FS22" s="37">
        <f>i_MiningPlan!FS31</f>
        <v/>
      </c>
      <c r="FT22" s="37">
        <f>i_MiningPlan!FT31</f>
        <v/>
      </c>
      <c r="FU22" s="37">
        <f>i_MiningPlan!FU31</f>
        <v/>
      </c>
      <c r="FV22" s="37">
        <f>i_MiningPlan!FV31</f>
        <v/>
      </c>
      <c r="FW22" s="37">
        <f>i_MiningPlan!FW31</f>
        <v/>
      </c>
      <c r="FX22" s="37">
        <f>i_MiningPlan!FX31</f>
        <v/>
      </c>
      <c r="FY22" s="37">
        <f>i_MiningPlan!FY31</f>
        <v/>
      </c>
      <c r="FZ22" s="37">
        <f>i_MiningPlan!FZ31</f>
        <v/>
      </c>
      <c r="GA22" s="37">
        <f>i_MiningPlan!GA31</f>
        <v/>
      </c>
    </row>
    <row r="23">
      <c r="A23" s="24" t="inlineStr">
        <is>
          <t>Streamed Gold (oz)</t>
        </is>
      </c>
      <c r="D23" s="37">
        <f>i_Pricing!D25</f>
        <v/>
      </c>
      <c r="E23" s="37">
        <f>i_Pricing!E25</f>
        <v/>
      </c>
      <c r="F23" s="37">
        <f>i_Pricing!F25</f>
        <v/>
      </c>
      <c r="G23" s="37">
        <f>i_Pricing!G25</f>
        <v/>
      </c>
      <c r="H23" s="37">
        <f>i_Pricing!H25</f>
        <v/>
      </c>
      <c r="I23" s="37">
        <f>i_Pricing!I25</f>
        <v/>
      </c>
      <c r="J23" s="37">
        <f>i_Pricing!J25</f>
        <v/>
      </c>
      <c r="K23" s="37">
        <f>i_Pricing!K25</f>
        <v/>
      </c>
      <c r="L23" s="37">
        <f>i_Pricing!L25</f>
        <v/>
      </c>
      <c r="M23" s="37">
        <f>i_Pricing!M25</f>
        <v/>
      </c>
      <c r="N23" s="37">
        <f>i_Pricing!N25</f>
        <v/>
      </c>
      <c r="O23" s="37">
        <f>i_Pricing!O25</f>
        <v/>
      </c>
      <c r="P23" s="37">
        <f>i_Pricing!P25</f>
        <v/>
      </c>
      <c r="Q23" s="37">
        <f>i_Pricing!Q25</f>
        <v/>
      </c>
      <c r="R23" s="37">
        <f>i_Pricing!R25</f>
        <v/>
      </c>
      <c r="S23" s="37">
        <f>i_Pricing!S25</f>
        <v/>
      </c>
      <c r="T23" s="37">
        <f>i_Pricing!T25</f>
        <v/>
      </c>
      <c r="U23" s="37">
        <f>i_Pricing!U25</f>
        <v/>
      </c>
      <c r="V23" s="37">
        <f>i_Pricing!V25</f>
        <v/>
      </c>
      <c r="W23" s="37">
        <f>i_Pricing!W25</f>
        <v/>
      </c>
      <c r="X23" s="37">
        <f>i_Pricing!X25</f>
        <v/>
      </c>
      <c r="Y23" s="37">
        <f>i_Pricing!Y25</f>
        <v/>
      </c>
      <c r="Z23" s="37">
        <f>i_Pricing!Z25</f>
        <v/>
      </c>
      <c r="AA23" s="37">
        <f>i_Pricing!AA25</f>
        <v/>
      </c>
      <c r="AB23" s="37">
        <f>i_Pricing!AB25</f>
        <v/>
      </c>
      <c r="AC23" s="37">
        <f>i_Pricing!AC25</f>
        <v/>
      </c>
      <c r="AD23" s="37">
        <f>i_Pricing!AD25</f>
        <v/>
      </c>
      <c r="AE23" s="37">
        <f>i_Pricing!AE25</f>
        <v/>
      </c>
      <c r="AF23" s="37">
        <f>i_Pricing!AF25</f>
        <v/>
      </c>
      <c r="AG23" s="37">
        <f>i_Pricing!AG25</f>
        <v/>
      </c>
      <c r="AH23" s="37">
        <f>i_Pricing!AH25</f>
        <v/>
      </c>
      <c r="AI23" s="37">
        <f>i_Pricing!AI25</f>
        <v/>
      </c>
      <c r="AJ23" s="37">
        <f>i_Pricing!AJ25</f>
        <v/>
      </c>
      <c r="AK23" s="37">
        <f>i_Pricing!AK25</f>
        <v/>
      </c>
      <c r="AL23" s="37">
        <f>i_Pricing!AL25</f>
        <v/>
      </c>
      <c r="AM23" s="37">
        <f>i_Pricing!AM25</f>
        <v/>
      </c>
      <c r="AN23" s="37">
        <f>i_Pricing!AN25</f>
        <v/>
      </c>
      <c r="AO23" s="37">
        <f>i_Pricing!AO25</f>
        <v/>
      </c>
      <c r="AP23" s="37">
        <f>i_Pricing!AP25</f>
        <v/>
      </c>
      <c r="AQ23" s="37">
        <f>i_Pricing!AQ25</f>
        <v/>
      </c>
      <c r="AR23" s="37">
        <f>i_Pricing!AR25</f>
        <v/>
      </c>
      <c r="AS23" s="37">
        <f>i_Pricing!AS25</f>
        <v/>
      </c>
      <c r="AT23" s="37">
        <f>i_Pricing!AT25</f>
        <v/>
      </c>
      <c r="AU23" s="37">
        <f>i_Pricing!AU25</f>
        <v/>
      </c>
      <c r="AV23" s="37">
        <f>i_Pricing!AV25</f>
        <v/>
      </c>
      <c r="AW23" s="37">
        <f>i_Pricing!AW25</f>
        <v/>
      </c>
      <c r="AX23" s="37">
        <f>i_Pricing!AX25</f>
        <v/>
      </c>
      <c r="AY23" s="37">
        <f>i_Pricing!AY25</f>
        <v/>
      </c>
      <c r="AZ23" s="37">
        <f>i_Pricing!AZ25</f>
        <v/>
      </c>
      <c r="BA23" s="37">
        <f>i_Pricing!BA25</f>
        <v/>
      </c>
      <c r="BB23" s="37">
        <f>i_Pricing!BB25</f>
        <v/>
      </c>
      <c r="BC23" s="37">
        <f>i_Pricing!BC25</f>
        <v/>
      </c>
      <c r="BD23" s="37">
        <f>i_Pricing!BD25</f>
        <v/>
      </c>
      <c r="BE23" s="37">
        <f>i_Pricing!BE25</f>
        <v/>
      </c>
      <c r="BF23" s="37">
        <f>i_Pricing!BF25</f>
        <v/>
      </c>
      <c r="BG23" s="37">
        <f>i_Pricing!BG25</f>
        <v/>
      </c>
      <c r="BH23" s="37">
        <f>i_Pricing!BH25</f>
        <v/>
      </c>
      <c r="BI23" s="37">
        <f>i_Pricing!BI25</f>
        <v/>
      </c>
      <c r="BJ23" s="37">
        <f>i_Pricing!BJ25</f>
        <v/>
      </c>
      <c r="BK23" s="37">
        <f>i_Pricing!BK25</f>
        <v/>
      </c>
      <c r="BL23" s="37">
        <f>i_Pricing!BL25</f>
        <v/>
      </c>
      <c r="BM23" s="37">
        <f>i_Pricing!BM25</f>
        <v/>
      </c>
      <c r="BN23" s="37">
        <f>i_Pricing!BN25</f>
        <v/>
      </c>
      <c r="BO23" s="37">
        <f>i_Pricing!BO25</f>
        <v/>
      </c>
      <c r="BP23" s="37">
        <f>i_Pricing!BP25</f>
        <v/>
      </c>
      <c r="BQ23" s="37">
        <f>i_Pricing!BQ25</f>
        <v/>
      </c>
      <c r="BR23" s="37">
        <f>i_Pricing!BR25</f>
        <v/>
      </c>
      <c r="BS23" s="37">
        <f>i_Pricing!BS25</f>
        <v/>
      </c>
      <c r="BT23" s="37">
        <f>i_Pricing!BT25</f>
        <v/>
      </c>
      <c r="BU23" s="37">
        <f>i_Pricing!BU25</f>
        <v/>
      </c>
      <c r="BV23" s="37">
        <f>i_Pricing!BV25</f>
        <v/>
      </c>
      <c r="BW23" s="37">
        <f>i_Pricing!BW25</f>
        <v/>
      </c>
      <c r="BX23" s="37">
        <f>i_Pricing!BX25</f>
        <v/>
      </c>
      <c r="BY23" s="37">
        <f>i_Pricing!BY25</f>
        <v/>
      </c>
      <c r="BZ23" s="37">
        <f>i_Pricing!BZ25</f>
        <v/>
      </c>
      <c r="CA23" s="37">
        <f>i_Pricing!CA25</f>
        <v/>
      </c>
      <c r="CB23" s="37">
        <f>i_Pricing!CB25</f>
        <v/>
      </c>
      <c r="CC23" s="37">
        <f>i_Pricing!CC25</f>
        <v/>
      </c>
      <c r="CD23" s="37">
        <f>i_Pricing!CD25</f>
        <v/>
      </c>
      <c r="CE23" s="37">
        <f>i_Pricing!CE25</f>
        <v/>
      </c>
      <c r="CF23" s="37">
        <f>i_Pricing!CF25</f>
        <v/>
      </c>
      <c r="CG23" s="37">
        <f>i_Pricing!CG25</f>
        <v/>
      </c>
      <c r="CH23" s="37">
        <f>i_Pricing!CH25</f>
        <v/>
      </c>
      <c r="CI23" s="37">
        <f>i_Pricing!CI25</f>
        <v/>
      </c>
      <c r="CJ23" s="37">
        <f>i_Pricing!CJ25</f>
        <v/>
      </c>
      <c r="CK23" s="37">
        <f>i_Pricing!CK25</f>
        <v/>
      </c>
      <c r="CL23" s="37">
        <f>i_Pricing!CL25</f>
        <v/>
      </c>
      <c r="CM23" s="37">
        <f>i_Pricing!CM25</f>
        <v/>
      </c>
      <c r="CN23" s="37">
        <f>i_Pricing!CN25</f>
        <v/>
      </c>
      <c r="CO23" s="37">
        <f>i_Pricing!CO25</f>
        <v/>
      </c>
      <c r="CP23" s="37">
        <f>i_Pricing!CP25</f>
        <v/>
      </c>
      <c r="CQ23" s="37">
        <f>i_Pricing!CQ25</f>
        <v/>
      </c>
      <c r="CR23" s="37">
        <f>i_Pricing!CR25</f>
        <v/>
      </c>
      <c r="CS23" s="37">
        <f>i_Pricing!CS25</f>
        <v/>
      </c>
      <c r="CT23" s="37">
        <f>i_Pricing!CT25</f>
        <v/>
      </c>
      <c r="CU23" s="37">
        <f>i_Pricing!CU25</f>
        <v/>
      </c>
      <c r="CV23" s="37">
        <f>i_Pricing!CV25</f>
        <v/>
      </c>
      <c r="CW23" s="37">
        <f>i_Pricing!CW25</f>
        <v/>
      </c>
      <c r="CX23" s="37">
        <f>i_Pricing!CX25</f>
        <v/>
      </c>
      <c r="CY23" s="37">
        <f>i_Pricing!CY25</f>
        <v/>
      </c>
      <c r="CZ23" s="37">
        <f>i_Pricing!CZ25</f>
        <v/>
      </c>
      <c r="DA23" s="37">
        <f>i_Pricing!DA25</f>
        <v/>
      </c>
      <c r="DB23" s="37">
        <f>i_Pricing!DB25</f>
        <v/>
      </c>
      <c r="DC23" s="37">
        <f>i_Pricing!DC25</f>
        <v/>
      </c>
      <c r="DD23" s="37">
        <f>i_Pricing!DD25</f>
        <v/>
      </c>
      <c r="DE23" s="37">
        <f>i_Pricing!DE25</f>
        <v/>
      </c>
      <c r="DF23" s="37">
        <f>i_Pricing!DF25</f>
        <v/>
      </c>
      <c r="DG23" s="37">
        <f>i_Pricing!DG25</f>
        <v/>
      </c>
      <c r="DH23" s="37">
        <f>i_Pricing!DH25</f>
        <v/>
      </c>
      <c r="DI23" s="37">
        <f>i_Pricing!DI25</f>
        <v/>
      </c>
      <c r="DJ23" s="37">
        <f>i_Pricing!DJ25</f>
        <v/>
      </c>
      <c r="DK23" s="37">
        <f>i_Pricing!DK25</f>
        <v/>
      </c>
      <c r="DL23" s="37">
        <f>i_Pricing!DL25</f>
        <v/>
      </c>
      <c r="DM23" s="37">
        <f>i_Pricing!DM25</f>
        <v/>
      </c>
      <c r="DN23" s="37">
        <f>i_Pricing!DN25</f>
        <v/>
      </c>
      <c r="DO23" s="37">
        <f>i_Pricing!DO25</f>
        <v/>
      </c>
      <c r="DP23" s="37">
        <f>i_Pricing!DP25</f>
        <v/>
      </c>
      <c r="DQ23" s="37">
        <f>i_Pricing!DQ25</f>
        <v/>
      </c>
      <c r="DR23" s="37">
        <f>i_Pricing!DR25</f>
        <v/>
      </c>
      <c r="DS23" s="37">
        <f>i_Pricing!DS25</f>
        <v/>
      </c>
      <c r="DT23" s="37">
        <f>i_Pricing!DT25</f>
        <v/>
      </c>
      <c r="DU23" s="37">
        <f>i_Pricing!DU25</f>
        <v/>
      </c>
      <c r="DV23" s="37">
        <f>i_Pricing!DV25</f>
        <v/>
      </c>
      <c r="DW23" s="37">
        <f>i_Pricing!DW25</f>
        <v/>
      </c>
      <c r="DX23" s="37">
        <f>i_Pricing!DX25</f>
        <v/>
      </c>
      <c r="DY23" s="37">
        <f>i_Pricing!DY25</f>
        <v/>
      </c>
      <c r="DZ23" s="37">
        <f>i_Pricing!DZ25</f>
        <v/>
      </c>
      <c r="EA23" s="37">
        <f>i_Pricing!EA25</f>
        <v/>
      </c>
      <c r="EB23" s="37">
        <f>i_Pricing!EB25</f>
        <v/>
      </c>
      <c r="EC23" s="37">
        <f>i_Pricing!EC25</f>
        <v/>
      </c>
      <c r="ED23" s="37">
        <f>i_Pricing!ED25</f>
        <v/>
      </c>
      <c r="EE23" s="37">
        <f>i_Pricing!EE25</f>
        <v/>
      </c>
      <c r="EF23" s="37">
        <f>i_Pricing!EF25</f>
        <v/>
      </c>
      <c r="EG23" s="37">
        <f>i_Pricing!EG25</f>
        <v/>
      </c>
      <c r="EH23" s="37">
        <f>i_Pricing!EH25</f>
        <v/>
      </c>
      <c r="EI23" s="37">
        <f>i_Pricing!EI25</f>
        <v/>
      </c>
      <c r="EJ23" s="37">
        <f>i_Pricing!EJ25</f>
        <v/>
      </c>
      <c r="EK23" s="37">
        <f>i_Pricing!EK25</f>
        <v/>
      </c>
      <c r="EL23" s="37">
        <f>i_Pricing!EL25</f>
        <v/>
      </c>
      <c r="EM23" s="37">
        <f>i_Pricing!EM25</f>
        <v/>
      </c>
      <c r="EN23" s="37">
        <f>i_Pricing!EN25</f>
        <v/>
      </c>
      <c r="EO23" s="37">
        <f>i_Pricing!EO25</f>
        <v/>
      </c>
      <c r="EP23" s="37">
        <f>i_Pricing!EP25</f>
        <v/>
      </c>
      <c r="EQ23" s="37">
        <f>i_Pricing!EQ25</f>
        <v/>
      </c>
      <c r="ER23" s="37">
        <f>i_Pricing!ER25</f>
        <v/>
      </c>
      <c r="ES23" s="37">
        <f>i_Pricing!ES25</f>
        <v/>
      </c>
      <c r="ET23" s="37">
        <f>i_Pricing!ET25</f>
        <v/>
      </c>
      <c r="EU23" s="37">
        <f>i_Pricing!EU25</f>
        <v/>
      </c>
      <c r="EV23" s="37">
        <f>i_Pricing!EV25</f>
        <v/>
      </c>
      <c r="EW23" s="37">
        <f>i_Pricing!EW25</f>
        <v/>
      </c>
      <c r="EX23" s="37">
        <f>i_Pricing!EX25</f>
        <v/>
      </c>
      <c r="EY23" s="37">
        <f>i_Pricing!EY25</f>
        <v/>
      </c>
      <c r="EZ23" s="37">
        <f>i_Pricing!EZ25</f>
        <v/>
      </c>
      <c r="FA23" s="37">
        <f>i_Pricing!FA25</f>
        <v/>
      </c>
      <c r="FB23" s="37">
        <f>i_Pricing!FB25</f>
        <v/>
      </c>
      <c r="FC23" s="37">
        <f>i_Pricing!FC25</f>
        <v/>
      </c>
      <c r="FD23" s="37">
        <f>i_Pricing!FD25</f>
        <v/>
      </c>
      <c r="FE23" s="37">
        <f>i_Pricing!FE25</f>
        <v/>
      </c>
      <c r="FF23" s="37">
        <f>i_Pricing!FF25</f>
        <v/>
      </c>
      <c r="FG23" s="37">
        <f>i_Pricing!FG25</f>
        <v/>
      </c>
      <c r="FH23" s="37">
        <f>i_Pricing!FH25</f>
        <v/>
      </c>
      <c r="FI23" s="37">
        <f>i_Pricing!FI25</f>
        <v/>
      </c>
      <c r="FJ23" s="37">
        <f>i_Pricing!FJ25</f>
        <v/>
      </c>
      <c r="FK23" s="37">
        <f>i_Pricing!FK25</f>
        <v/>
      </c>
      <c r="FL23" s="37">
        <f>i_Pricing!FL25</f>
        <v/>
      </c>
      <c r="FM23" s="37">
        <f>i_Pricing!FM25</f>
        <v/>
      </c>
      <c r="FN23" s="37">
        <f>i_Pricing!FN25</f>
        <v/>
      </c>
      <c r="FO23" s="37">
        <f>i_Pricing!FO25</f>
        <v/>
      </c>
      <c r="FP23" s="37">
        <f>i_Pricing!FP25</f>
        <v/>
      </c>
      <c r="FQ23" s="37">
        <f>i_Pricing!FQ25</f>
        <v/>
      </c>
      <c r="FR23" s="37">
        <f>i_Pricing!FR25</f>
        <v/>
      </c>
      <c r="FS23" s="37">
        <f>i_Pricing!FS25</f>
        <v/>
      </c>
      <c r="FT23" s="37">
        <f>i_Pricing!FT25</f>
        <v/>
      </c>
      <c r="FU23" s="37">
        <f>i_Pricing!FU25</f>
        <v/>
      </c>
      <c r="FV23" s="37">
        <f>i_Pricing!FV25</f>
        <v/>
      </c>
      <c r="FW23" s="37">
        <f>i_Pricing!FW25</f>
        <v/>
      </c>
      <c r="FX23" s="37">
        <f>i_Pricing!FX25</f>
        <v/>
      </c>
      <c r="FY23" s="37">
        <f>i_Pricing!FY25</f>
        <v/>
      </c>
      <c r="FZ23" s="37">
        <f>i_Pricing!FZ25</f>
        <v/>
      </c>
      <c r="GA23" s="37">
        <f>i_Pricing!GA25</f>
        <v/>
      </c>
    </row>
    <row r="24">
      <c r="A24" s="24" t="inlineStr">
        <is>
          <t>Retained Gold (oz)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2026-02-22T15:59:31Z</dcterms:created>
  <dcterms:modified xmlns:dcterms="http://purl.org/dc/terms/" xmlns:xsi="http://www.w3.org/2001/XMLSchema-instance" xsi:type="dcterms:W3CDTF">2026-02-22T16:11:15Z</dcterms:modified>
</cp:coreProperties>
</file>